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PJ_PPTO_VS_PPTO (2)" sheetId="1" r:id="rId1"/>
  </sheets>
  <externalReferences>
    <externalReference r:id="rId2"/>
  </externalReferences>
  <definedNames>
    <definedName name="_xlnm.Print_Area" localSheetId="0">'PJ_PPTO_VS_PPTO (2)'!$A$6:$O$283</definedName>
    <definedName name="Print_Area" localSheetId="0">'PJ_PPTO_VS_PPTO (2)'!#REF!</definedName>
    <definedName name="Print_Titles" localSheetId="0">'PJ_PPTO_VS_PPTO (2)'!$5:$8</definedName>
    <definedName name="_xlnm.Print_Titles" localSheetId="0">'PJ_PPTO_VS_PPTO (2)'!$1:$5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L175" i="1"/>
  <c r="K175" i="1"/>
  <c r="L261" i="1"/>
  <c r="M282" i="1"/>
  <c r="L282" i="1"/>
  <c r="L281" i="1" s="1"/>
  <c r="L280" i="1" s="1"/>
  <c r="L279" i="1" s="1"/>
  <c r="I282" i="1"/>
  <c r="I281" i="1" s="1"/>
  <c r="I280" i="1" s="1"/>
  <c r="I279" i="1" s="1"/>
  <c r="H282" i="1"/>
  <c r="H281" i="1" s="1"/>
  <c r="H280" i="1" s="1"/>
  <c r="H279" i="1" s="1"/>
  <c r="G282" i="1"/>
  <c r="G281" i="1" s="1"/>
  <c r="G280" i="1" s="1"/>
  <c r="G279" i="1" s="1"/>
  <c r="K281" i="1"/>
  <c r="F281" i="1"/>
  <c r="F280" i="1" s="1"/>
  <c r="F279" i="1" s="1"/>
  <c r="M277" i="1"/>
  <c r="L277" i="1"/>
  <c r="L276" i="1" s="1"/>
  <c r="L275" i="1" s="1"/>
  <c r="L274" i="1" s="1"/>
  <c r="I277" i="1"/>
  <c r="I276" i="1" s="1"/>
  <c r="I275" i="1" s="1"/>
  <c r="I274" i="1" s="1"/>
  <c r="H277" i="1"/>
  <c r="H276" i="1" s="1"/>
  <c r="H275" i="1" s="1"/>
  <c r="H274" i="1" s="1"/>
  <c r="G277" i="1"/>
  <c r="G276" i="1" s="1"/>
  <c r="G275" i="1" s="1"/>
  <c r="G274" i="1" s="1"/>
  <c r="K276" i="1"/>
  <c r="F276" i="1"/>
  <c r="F275" i="1" s="1"/>
  <c r="F274" i="1" s="1"/>
  <c r="M272" i="1"/>
  <c r="I272" i="1"/>
  <c r="I271" i="1" s="1"/>
  <c r="I270" i="1" s="1"/>
  <c r="H272" i="1"/>
  <c r="H271" i="1" s="1"/>
  <c r="H270" i="1" s="1"/>
  <c r="G272" i="1"/>
  <c r="G271" i="1" s="1"/>
  <c r="G270" i="1" s="1"/>
  <c r="N271" i="1"/>
  <c r="N270" i="1" s="1"/>
  <c r="L271" i="1"/>
  <c r="L270" i="1" s="1"/>
  <c r="K271" i="1"/>
  <c r="F271" i="1"/>
  <c r="F270" i="1" s="1"/>
  <c r="M269" i="1"/>
  <c r="L269" i="1"/>
  <c r="L268" i="1" s="1"/>
  <c r="I269" i="1"/>
  <c r="I268" i="1" s="1"/>
  <c r="H269" i="1"/>
  <c r="H268" i="1" s="1"/>
  <c r="G269" i="1"/>
  <c r="K268" i="1"/>
  <c r="F268" i="1"/>
  <c r="M267" i="1"/>
  <c r="L267" i="1"/>
  <c r="L266" i="1" s="1"/>
  <c r="I267" i="1"/>
  <c r="I266" i="1" s="1"/>
  <c r="H267" i="1"/>
  <c r="H266" i="1" s="1"/>
  <c r="G267" i="1"/>
  <c r="K266" i="1"/>
  <c r="F266" i="1"/>
  <c r="M265" i="1"/>
  <c r="L265" i="1"/>
  <c r="L264" i="1" s="1"/>
  <c r="I265" i="1"/>
  <c r="I264" i="1" s="1"/>
  <c r="H265" i="1"/>
  <c r="H264" i="1" s="1"/>
  <c r="H261" i="1" s="1"/>
  <c r="G265" i="1"/>
  <c r="K264" i="1"/>
  <c r="F264" i="1"/>
  <c r="M263" i="1"/>
  <c r="L263" i="1"/>
  <c r="L262" i="1" s="1"/>
  <c r="I263" i="1"/>
  <c r="I262" i="1" s="1"/>
  <c r="I261" i="1" s="1"/>
  <c r="H263" i="1"/>
  <c r="H262" i="1" s="1"/>
  <c r="G263" i="1"/>
  <c r="G262" i="1" s="1"/>
  <c r="K262" i="1"/>
  <c r="K261" i="1" s="1"/>
  <c r="F262" i="1"/>
  <c r="F261" i="1" s="1"/>
  <c r="O259" i="1"/>
  <c r="O258" i="1" s="1"/>
  <c r="N259" i="1"/>
  <c r="N258" i="1" s="1"/>
  <c r="M259" i="1"/>
  <c r="M258" i="1" s="1"/>
  <c r="L259" i="1"/>
  <c r="L258" i="1" s="1"/>
  <c r="K259" i="1"/>
  <c r="K258" i="1" s="1"/>
  <c r="J259" i="1"/>
  <c r="J258" i="1" s="1"/>
  <c r="I259" i="1"/>
  <c r="I258" i="1" s="1"/>
  <c r="H259" i="1"/>
  <c r="H258" i="1" s="1"/>
  <c r="G259" i="1"/>
  <c r="G258" i="1" s="1"/>
  <c r="F259" i="1"/>
  <c r="F258" i="1" s="1"/>
  <c r="M257" i="1"/>
  <c r="L257" i="1"/>
  <c r="L256" i="1" s="1"/>
  <c r="L255" i="1" s="1"/>
  <c r="I257" i="1"/>
  <c r="I256" i="1" s="1"/>
  <c r="I255" i="1" s="1"/>
  <c r="H257" i="1"/>
  <c r="H256" i="1" s="1"/>
  <c r="H255" i="1" s="1"/>
  <c r="G257" i="1"/>
  <c r="G256" i="1" s="1"/>
  <c r="G255" i="1" s="1"/>
  <c r="K256" i="1"/>
  <c r="F256" i="1"/>
  <c r="F255" i="1" s="1"/>
  <c r="M254" i="1"/>
  <c r="I254" i="1"/>
  <c r="I253" i="1" s="1"/>
  <c r="H254" i="1"/>
  <c r="H253" i="1" s="1"/>
  <c r="G254" i="1"/>
  <c r="G253" i="1" s="1"/>
  <c r="N253" i="1"/>
  <c r="L253" i="1"/>
  <c r="K253" i="1"/>
  <c r="F253" i="1"/>
  <c r="M252" i="1"/>
  <c r="L252" i="1"/>
  <c r="L251" i="1" s="1"/>
  <c r="I252" i="1"/>
  <c r="I251" i="1" s="1"/>
  <c r="H252" i="1"/>
  <c r="H251" i="1" s="1"/>
  <c r="G252" i="1"/>
  <c r="K251" i="1"/>
  <c r="F251" i="1"/>
  <c r="M250" i="1"/>
  <c r="L250" i="1"/>
  <c r="L249" i="1" s="1"/>
  <c r="I250" i="1"/>
  <c r="I249" i="1" s="1"/>
  <c r="H250" i="1"/>
  <c r="H249" i="1" s="1"/>
  <c r="G250" i="1"/>
  <c r="K249" i="1"/>
  <c r="F249" i="1"/>
  <c r="M247" i="1"/>
  <c r="L247" i="1"/>
  <c r="L246" i="1" s="1"/>
  <c r="I247" i="1"/>
  <c r="I246" i="1" s="1"/>
  <c r="H247" i="1"/>
  <c r="H246" i="1" s="1"/>
  <c r="G247" i="1"/>
  <c r="G246" i="1" s="1"/>
  <c r="K246" i="1"/>
  <c r="F246" i="1"/>
  <c r="M245" i="1"/>
  <c r="L245" i="1"/>
  <c r="I245" i="1"/>
  <c r="H245" i="1"/>
  <c r="G245" i="1"/>
  <c r="M244" i="1"/>
  <c r="L244" i="1"/>
  <c r="I244" i="1"/>
  <c r="H244" i="1"/>
  <c r="G244" i="1"/>
  <c r="M243" i="1"/>
  <c r="L243" i="1"/>
  <c r="I243" i="1"/>
  <c r="H243" i="1"/>
  <c r="G243" i="1"/>
  <c r="K242" i="1"/>
  <c r="F242" i="1"/>
  <c r="M241" i="1"/>
  <c r="I241" i="1"/>
  <c r="I240" i="1" s="1"/>
  <c r="H241" i="1"/>
  <c r="H240" i="1" s="1"/>
  <c r="G241" i="1"/>
  <c r="G240" i="1" s="1"/>
  <c r="N240" i="1"/>
  <c r="L240" i="1"/>
  <c r="K240" i="1"/>
  <c r="F240" i="1"/>
  <c r="M239" i="1"/>
  <c r="L239" i="1"/>
  <c r="L238" i="1" s="1"/>
  <c r="I239" i="1"/>
  <c r="I238" i="1" s="1"/>
  <c r="H239" i="1"/>
  <c r="H238" i="1" s="1"/>
  <c r="G239" i="1"/>
  <c r="G238" i="1" s="1"/>
  <c r="K238" i="1"/>
  <c r="F238" i="1"/>
  <c r="M234" i="1"/>
  <c r="L234" i="1"/>
  <c r="L233" i="1" s="1"/>
  <c r="L232" i="1" s="1"/>
  <c r="I234" i="1"/>
  <c r="I233" i="1" s="1"/>
  <c r="I232" i="1" s="1"/>
  <c r="H234" i="1"/>
  <c r="H233" i="1" s="1"/>
  <c r="H232" i="1" s="1"/>
  <c r="G234" i="1"/>
  <c r="K233" i="1"/>
  <c r="K232" i="1" s="1"/>
  <c r="F233" i="1"/>
  <c r="F232" i="1" s="1"/>
  <c r="M231" i="1"/>
  <c r="I231" i="1"/>
  <c r="I230" i="1" s="1"/>
  <c r="I229" i="1" s="1"/>
  <c r="H231" i="1"/>
  <c r="H230" i="1" s="1"/>
  <c r="H229" i="1" s="1"/>
  <c r="G231" i="1"/>
  <c r="G230" i="1" s="1"/>
  <c r="G229" i="1" s="1"/>
  <c r="N230" i="1"/>
  <c r="N229" i="1" s="1"/>
  <c r="L230" i="1"/>
  <c r="L229" i="1" s="1"/>
  <c r="K230" i="1"/>
  <c r="K229" i="1" s="1"/>
  <c r="F230" i="1"/>
  <c r="F229" i="1" s="1"/>
  <c r="M226" i="1"/>
  <c r="L226" i="1"/>
  <c r="L225" i="1" s="1"/>
  <c r="I226" i="1"/>
  <c r="I225" i="1" s="1"/>
  <c r="H226" i="1"/>
  <c r="H225" i="1" s="1"/>
  <c r="G226" i="1"/>
  <c r="G225" i="1" s="1"/>
  <c r="K225" i="1"/>
  <c r="F225" i="1"/>
  <c r="M224" i="1"/>
  <c r="L224" i="1"/>
  <c r="L223" i="1" s="1"/>
  <c r="L222" i="1" s="1"/>
  <c r="I224" i="1"/>
  <c r="I223" i="1" s="1"/>
  <c r="H224" i="1"/>
  <c r="H223" i="1" s="1"/>
  <c r="G224" i="1"/>
  <c r="G223" i="1" s="1"/>
  <c r="K223" i="1"/>
  <c r="F223" i="1"/>
  <c r="M221" i="1"/>
  <c r="L221" i="1"/>
  <c r="I221" i="1"/>
  <c r="H221" i="1"/>
  <c r="G221" i="1"/>
  <c r="M220" i="1"/>
  <c r="L220" i="1"/>
  <c r="I220" i="1"/>
  <c r="H220" i="1"/>
  <c r="G220" i="1"/>
  <c r="K219" i="1"/>
  <c r="F219" i="1"/>
  <c r="M218" i="1"/>
  <c r="L218" i="1"/>
  <c r="L217" i="1" s="1"/>
  <c r="I218" i="1"/>
  <c r="I217" i="1" s="1"/>
  <c r="H218" i="1"/>
  <c r="H217" i="1" s="1"/>
  <c r="G218" i="1"/>
  <c r="K217" i="1"/>
  <c r="F217" i="1"/>
  <c r="M215" i="1"/>
  <c r="L215" i="1"/>
  <c r="I215" i="1"/>
  <c r="H215" i="1"/>
  <c r="G215" i="1"/>
  <c r="M214" i="1"/>
  <c r="L214" i="1"/>
  <c r="I214" i="1"/>
  <c r="H214" i="1"/>
  <c r="G214" i="1"/>
  <c r="M213" i="1"/>
  <c r="L213" i="1"/>
  <c r="I213" i="1"/>
  <c r="H213" i="1"/>
  <c r="G213" i="1"/>
  <c r="K212" i="1"/>
  <c r="F212" i="1"/>
  <c r="M211" i="1"/>
  <c r="L211" i="1"/>
  <c r="I211" i="1"/>
  <c r="H211" i="1"/>
  <c r="G211" i="1"/>
  <c r="M210" i="1"/>
  <c r="L210" i="1"/>
  <c r="I210" i="1"/>
  <c r="H210" i="1"/>
  <c r="G210" i="1"/>
  <c r="K209" i="1"/>
  <c r="F209" i="1"/>
  <c r="M208" i="1"/>
  <c r="L208" i="1"/>
  <c r="I208" i="1"/>
  <c r="H208" i="1"/>
  <c r="G208" i="1"/>
  <c r="M207" i="1"/>
  <c r="L207" i="1"/>
  <c r="I207" i="1"/>
  <c r="H207" i="1"/>
  <c r="G207" i="1"/>
  <c r="M206" i="1"/>
  <c r="L206" i="1"/>
  <c r="I206" i="1"/>
  <c r="H206" i="1"/>
  <c r="G206" i="1"/>
  <c r="K205" i="1"/>
  <c r="F205" i="1"/>
  <c r="F202" i="1" s="1"/>
  <c r="M204" i="1"/>
  <c r="L204" i="1"/>
  <c r="L203" i="1" s="1"/>
  <c r="I204" i="1"/>
  <c r="I203" i="1" s="1"/>
  <c r="H204" i="1"/>
  <c r="H203" i="1" s="1"/>
  <c r="G204" i="1"/>
  <c r="G203" i="1" s="1"/>
  <c r="K203" i="1"/>
  <c r="K202" i="1" s="1"/>
  <c r="F203" i="1"/>
  <c r="M201" i="1"/>
  <c r="L201" i="1"/>
  <c r="I201" i="1"/>
  <c r="H201" i="1"/>
  <c r="G201" i="1"/>
  <c r="M200" i="1"/>
  <c r="L200" i="1"/>
  <c r="I200" i="1"/>
  <c r="H200" i="1"/>
  <c r="G200" i="1"/>
  <c r="K199" i="1"/>
  <c r="F199" i="1"/>
  <c r="M198" i="1"/>
  <c r="L198" i="1"/>
  <c r="I198" i="1"/>
  <c r="H198" i="1"/>
  <c r="G198" i="1"/>
  <c r="M197" i="1"/>
  <c r="L197" i="1"/>
  <c r="I197" i="1"/>
  <c r="H197" i="1"/>
  <c r="G197" i="1"/>
  <c r="M196" i="1"/>
  <c r="L196" i="1"/>
  <c r="I196" i="1"/>
  <c r="H196" i="1"/>
  <c r="G196" i="1"/>
  <c r="K195" i="1"/>
  <c r="F195" i="1"/>
  <c r="M194" i="1"/>
  <c r="L194" i="1"/>
  <c r="I194" i="1"/>
  <c r="H194" i="1"/>
  <c r="G194" i="1"/>
  <c r="M193" i="1"/>
  <c r="L193" i="1"/>
  <c r="I193" i="1"/>
  <c r="H193" i="1"/>
  <c r="G193" i="1"/>
  <c r="M192" i="1"/>
  <c r="L192" i="1"/>
  <c r="I192" i="1"/>
  <c r="H192" i="1"/>
  <c r="G192" i="1"/>
  <c r="M191" i="1"/>
  <c r="L191" i="1"/>
  <c r="I191" i="1"/>
  <c r="H191" i="1"/>
  <c r="G191" i="1"/>
  <c r="K190" i="1"/>
  <c r="F190" i="1"/>
  <c r="M189" i="1"/>
  <c r="L189" i="1"/>
  <c r="L188" i="1" s="1"/>
  <c r="I189" i="1"/>
  <c r="I188" i="1" s="1"/>
  <c r="H189" i="1"/>
  <c r="H188" i="1" s="1"/>
  <c r="G189" i="1"/>
  <c r="G188" i="1" s="1"/>
  <c r="K188" i="1"/>
  <c r="F188" i="1"/>
  <c r="M187" i="1"/>
  <c r="L187" i="1"/>
  <c r="L186" i="1" s="1"/>
  <c r="I187" i="1"/>
  <c r="I186" i="1" s="1"/>
  <c r="H187" i="1"/>
  <c r="H186" i="1" s="1"/>
  <c r="G187" i="1"/>
  <c r="G186" i="1" s="1"/>
  <c r="K186" i="1"/>
  <c r="F186" i="1"/>
  <c r="M185" i="1"/>
  <c r="L185" i="1"/>
  <c r="L184" i="1" s="1"/>
  <c r="I185" i="1"/>
  <c r="I184" i="1" s="1"/>
  <c r="H185" i="1"/>
  <c r="H184" i="1" s="1"/>
  <c r="G185" i="1"/>
  <c r="G184" i="1" s="1"/>
  <c r="K184" i="1"/>
  <c r="F184" i="1"/>
  <c r="M183" i="1"/>
  <c r="L183" i="1"/>
  <c r="L182" i="1" s="1"/>
  <c r="I183" i="1"/>
  <c r="I182" i="1" s="1"/>
  <c r="H183" i="1"/>
  <c r="H182" i="1" s="1"/>
  <c r="G183" i="1"/>
  <c r="G182" i="1" s="1"/>
  <c r="K182" i="1"/>
  <c r="K181" i="1" s="1"/>
  <c r="F182" i="1"/>
  <c r="F181" i="1" s="1"/>
  <c r="M180" i="1"/>
  <c r="L180" i="1"/>
  <c r="L179" i="1" s="1"/>
  <c r="I180" i="1"/>
  <c r="I179" i="1" s="1"/>
  <c r="H180" i="1"/>
  <c r="H179" i="1" s="1"/>
  <c r="G180" i="1"/>
  <c r="G179" i="1" s="1"/>
  <c r="K179" i="1"/>
  <c r="F179" i="1"/>
  <c r="M178" i="1"/>
  <c r="L178" i="1"/>
  <c r="I178" i="1"/>
  <c r="H178" i="1"/>
  <c r="G178" i="1"/>
  <c r="M177" i="1"/>
  <c r="L177" i="1"/>
  <c r="L176" i="1" s="1"/>
  <c r="I177" i="1"/>
  <c r="I176" i="1" s="1"/>
  <c r="I175" i="1" s="1"/>
  <c r="H177" i="1"/>
  <c r="G177" i="1"/>
  <c r="G176" i="1" s="1"/>
  <c r="G175" i="1" s="1"/>
  <c r="K176" i="1"/>
  <c r="F176" i="1"/>
  <c r="F175" i="1" s="1"/>
  <c r="M174" i="1"/>
  <c r="L174" i="1"/>
  <c r="L173" i="1" s="1"/>
  <c r="I174" i="1"/>
  <c r="I173" i="1" s="1"/>
  <c r="H174" i="1"/>
  <c r="H173" i="1" s="1"/>
  <c r="G174" i="1"/>
  <c r="G173" i="1" s="1"/>
  <c r="K173" i="1"/>
  <c r="F173" i="1"/>
  <c r="M172" i="1"/>
  <c r="L172" i="1"/>
  <c r="I172" i="1"/>
  <c r="H172" i="1"/>
  <c r="G172" i="1"/>
  <c r="M171" i="1"/>
  <c r="L171" i="1"/>
  <c r="I171" i="1"/>
  <c r="H171" i="1"/>
  <c r="G171" i="1"/>
  <c r="M170" i="1"/>
  <c r="L170" i="1"/>
  <c r="I170" i="1"/>
  <c r="H170" i="1"/>
  <c r="G170" i="1"/>
  <c r="K169" i="1"/>
  <c r="F169" i="1"/>
  <c r="M168" i="1"/>
  <c r="L168" i="1"/>
  <c r="L167" i="1" s="1"/>
  <c r="I168" i="1"/>
  <c r="I167" i="1" s="1"/>
  <c r="H168" i="1"/>
  <c r="G168" i="1"/>
  <c r="G167" i="1" s="1"/>
  <c r="K167" i="1"/>
  <c r="F167" i="1"/>
  <c r="M166" i="1"/>
  <c r="L166" i="1"/>
  <c r="L164" i="1" s="1"/>
  <c r="I166" i="1"/>
  <c r="H166" i="1"/>
  <c r="G166" i="1"/>
  <c r="M165" i="1"/>
  <c r="I165" i="1"/>
  <c r="H165" i="1"/>
  <c r="G165" i="1"/>
  <c r="K164" i="1"/>
  <c r="F164" i="1"/>
  <c r="M163" i="1"/>
  <c r="L163" i="1"/>
  <c r="L162" i="1" s="1"/>
  <c r="I163" i="1"/>
  <c r="I162" i="1" s="1"/>
  <c r="H163" i="1"/>
  <c r="H162" i="1" s="1"/>
  <c r="G163" i="1"/>
  <c r="K162" i="1"/>
  <c r="F162" i="1"/>
  <c r="K161" i="1"/>
  <c r="L161" i="1" s="1"/>
  <c r="L160" i="1" s="1"/>
  <c r="I161" i="1"/>
  <c r="I160" i="1" s="1"/>
  <c r="H161" i="1"/>
  <c r="G161" i="1"/>
  <c r="G160" i="1" s="1"/>
  <c r="F160" i="1"/>
  <c r="M158" i="1"/>
  <c r="L158" i="1"/>
  <c r="L157" i="1" s="1"/>
  <c r="I158" i="1"/>
  <c r="I157" i="1" s="1"/>
  <c r="H158" i="1"/>
  <c r="H157" i="1" s="1"/>
  <c r="G158" i="1"/>
  <c r="K157" i="1"/>
  <c r="F157" i="1"/>
  <c r="M156" i="1"/>
  <c r="L156" i="1"/>
  <c r="L155" i="1" s="1"/>
  <c r="I156" i="1"/>
  <c r="I155" i="1" s="1"/>
  <c r="H156" i="1"/>
  <c r="H155" i="1" s="1"/>
  <c r="G156" i="1"/>
  <c r="G155" i="1" s="1"/>
  <c r="K155" i="1"/>
  <c r="F155" i="1"/>
  <c r="M154" i="1"/>
  <c r="L154" i="1"/>
  <c r="L153" i="1" s="1"/>
  <c r="I154" i="1"/>
  <c r="I153" i="1" s="1"/>
  <c r="H154" i="1"/>
  <c r="H153" i="1" s="1"/>
  <c r="G154" i="1"/>
  <c r="K153" i="1"/>
  <c r="F153" i="1"/>
  <c r="M152" i="1"/>
  <c r="L152" i="1"/>
  <c r="L151" i="1" s="1"/>
  <c r="I152" i="1"/>
  <c r="I151" i="1" s="1"/>
  <c r="H152" i="1"/>
  <c r="H151" i="1" s="1"/>
  <c r="G152" i="1"/>
  <c r="G151" i="1" s="1"/>
  <c r="K151" i="1"/>
  <c r="F151" i="1"/>
  <c r="M150" i="1"/>
  <c r="L150" i="1"/>
  <c r="L149" i="1" s="1"/>
  <c r="I150" i="1"/>
  <c r="I149" i="1" s="1"/>
  <c r="H150" i="1"/>
  <c r="H149" i="1" s="1"/>
  <c r="G150" i="1"/>
  <c r="G149" i="1" s="1"/>
  <c r="K149" i="1"/>
  <c r="F149" i="1"/>
  <c r="M147" i="1"/>
  <c r="L147" i="1"/>
  <c r="L146" i="1" s="1"/>
  <c r="I147" i="1"/>
  <c r="I146" i="1" s="1"/>
  <c r="H147" i="1"/>
  <c r="H146" i="1" s="1"/>
  <c r="G147" i="1"/>
  <c r="G146" i="1" s="1"/>
  <c r="K146" i="1"/>
  <c r="F146" i="1"/>
  <c r="M145" i="1"/>
  <c r="L145" i="1"/>
  <c r="L144" i="1" s="1"/>
  <c r="I145" i="1"/>
  <c r="I144" i="1" s="1"/>
  <c r="H145" i="1"/>
  <c r="H144" i="1" s="1"/>
  <c r="G145" i="1"/>
  <c r="G144" i="1" s="1"/>
  <c r="K144" i="1"/>
  <c r="F144" i="1"/>
  <c r="M143" i="1"/>
  <c r="L143" i="1"/>
  <c r="L142" i="1" s="1"/>
  <c r="I143" i="1"/>
  <c r="I142" i="1" s="1"/>
  <c r="H143" i="1"/>
  <c r="H142" i="1" s="1"/>
  <c r="G143" i="1"/>
  <c r="G142" i="1" s="1"/>
  <c r="K142" i="1"/>
  <c r="F142" i="1"/>
  <c r="M141" i="1"/>
  <c r="L141" i="1"/>
  <c r="L140" i="1" s="1"/>
  <c r="I141" i="1"/>
  <c r="I140" i="1" s="1"/>
  <c r="H141" i="1"/>
  <c r="H140" i="1" s="1"/>
  <c r="G141" i="1"/>
  <c r="K140" i="1"/>
  <c r="F140" i="1"/>
  <c r="M139" i="1"/>
  <c r="L139" i="1"/>
  <c r="L138" i="1" s="1"/>
  <c r="I139" i="1"/>
  <c r="I138" i="1" s="1"/>
  <c r="H139" i="1"/>
  <c r="H138" i="1" s="1"/>
  <c r="G139" i="1"/>
  <c r="G138" i="1" s="1"/>
  <c r="K138" i="1"/>
  <c r="F138" i="1"/>
  <c r="M137" i="1"/>
  <c r="L137" i="1"/>
  <c r="L136" i="1" s="1"/>
  <c r="I137" i="1"/>
  <c r="I136" i="1" s="1"/>
  <c r="H137" i="1"/>
  <c r="H136" i="1" s="1"/>
  <c r="G137" i="1"/>
  <c r="G136" i="1" s="1"/>
  <c r="K136" i="1"/>
  <c r="F136" i="1"/>
  <c r="M135" i="1"/>
  <c r="L135" i="1"/>
  <c r="L134" i="1" s="1"/>
  <c r="I135" i="1"/>
  <c r="I134" i="1" s="1"/>
  <c r="H135" i="1"/>
  <c r="H134" i="1" s="1"/>
  <c r="G135" i="1"/>
  <c r="G134" i="1" s="1"/>
  <c r="K134" i="1"/>
  <c r="F134" i="1"/>
  <c r="M130" i="1"/>
  <c r="L130" i="1"/>
  <c r="I130" i="1"/>
  <c r="H130" i="1"/>
  <c r="G130" i="1"/>
  <c r="M129" i="1"/>
  <c r="L129" i="1"/>
  <c r="I129" i="1"/>
  <c r="H129" i="1"/>
  <c r="G129" i="1"/>
  <c r="K128" i="1"/>
  <c r="F128" i="1"/>
  <c r="M127" i="1"/>
  <c r="L127" i="1"/>
  <c r="L126" i="1" s="1"/>
  <c r="I127" i="1"/>
  <c r="I126" i="1" s="1"/>
  <c r="H127" i="1"/>
  <c r="H126" i="1" s="1"/>
  <c r="G127" i="1"/>
  <c r="G126" i="1" s="1"/>
  <c r="K126" i="1"/>
  <c r="F126" i="1"/>
  <c r="M125" i="1"/>
  <c r="L125" i="1"/>
  <c r="L124" i="1" s="1"/>
  <c r="I125" i="1"/>
  <c r="I124" i="1" s="1"/>
  <c r="H125" i="1"/>
  <c r="H124" i="1" s="1"/>
  <c r="G125" i="1"/>
  <c r="G124" i="1" s="1"/>
  <c r="K124" i="1"/>
  <c r="F124" i="1"/>
  <c r="M123" i="1"/>
  <c r="L123" i="1"/>
  <c r="I123" i="1"/>
  <c r="H123" i="1"/>
  <c r="G123" i="1"/>
  <c r="M122" i="1"/>
  <c r="L122" i="1"/>
  <c r="L121" i="1" s="1"/>
  <c r="I122" i="1"/>
  <c r="I121" i="1" s="1"/>
  <c r="H122" i="1"/>
  <c r="H121" i="1" s="1"/>
  <c r="G122" i="1"/>
  <c r="G121" i="1" s="1"/>
  <c r="K121" i="1"/>
  <c r="F121" i="1"/>
  <c r="M120" i="1"/>
  <c r="L120" i="1"/>
  <c r="L119" i="1" s="1"/>
  <c r="I120" i="1"/>
  <c r="I119" i="1" s="1"/>
  <c r="H120" i="1"/>
  <c r="H119" i="1" s="1"/>
  <c r="G120" i="1"/>
  <c r="G119" i="1" s="1"/>
  <c r="K119" i="1"/>
  <c r="F119" i="1"/>
  <c r="M118" i="1"/>
  <c r="L118" i="1"/>
  <c r="L117" i="1" s="1"/>
  <c r="I118" i="1"/>
  <c r="I117" i="1" s="1"/>
  <c r="H118" i="1"/>
  <c r="H117" i="1" s="1"/>
  <c r="G118" i="1"/>
  <c r="K117" i="1"/>
  <c r="F117" i="1"/>
  <c r="M115" i="1"/>
  <c r="L115" i="1"/>
  <c r="L114" i="1" s="1"/>
  <c r="I115" i="1"/>
  <c r="I114" i="1" s="1"/>
  <c r="H115" i="1"/>
  <c r="H114" i="1" s="1"/>
  <c r="G115" i="1"/>
  <c r="G114" i="1" s="1"/>
  <c r="K114" i="1"/>
  <c r="F114" i="1"/>
  <c r="M113" i="1"/>
  <c r="L113" i="1"/>
  <c r="L112" i="1" s="1"/>
  <c r="I113" i="1"/>
  <c r="I112" i="1" s="1"/>
  <c r="H113" i="1"/>
  <c r="H112" i="1" s="1"/>
  <c r="G113" i="1"/>
  <c r="G112" i="1" s="1"/>
  <c r="K112" i="1"/>
  <c r="F112" i="1"/>
  <c r="M111" i="1"/>
  <c r="L111" i="1"/>
  <c r="I111" i="1"/>
  <c r="H111" i="1"/>
  <c r="G111" i="1"/>
  <c r="K110" i="1"/>
  <c r="F110" i="1"/>
  <c r="M108" i="1"/>
  <c r="L108" i="1"/>
  <c r="I108" i="1"/>
  <c r="H108" i="1"/>
  <c r="G108" i="1"/>
  <c r="M107" i="1"/>
  <c r="L107" i="1"/>
  <c r="I107" i="1"/>
  <c r="H107" i="1"/>
  <c r="G107" i="1"/>
  <c r="K106" i="1"/>
  <c r="K105" i="1" s="1"/>
  <c r="F106" i="1"/>
  <c r="F105" i="1" s="1"/>
  <c r="M104" i="1"/>
  <c r="L104" i="1"/>
  <c r="L103" i="1" s="1"/>
  <c r="I104" i="1"/>
  <c r="I103" i="1" s="1"/>
  <c r="H104" i="1"/>
  <c r="H103" i="1" s="1"/>
  <c r="G104" i="1"/>
  <c r="G103" i="1" s="1"/>
  <c r="K103" i="1"/>
  <c r="F103" i="1"/>
  <c r="M102" i="1"/>
  <c r="L102" i="1"/>
  <c r="L101" i="1" s="1"/>
  <c r="I102" i="1"/>
  <c r="I101" i="1" s="1"/>
  <c r="H102" i="1"/>
  <c r="H101" i="1" s="1"/>
  <c r="G102" i="1"/>
  <c r="G101" i="1" s="1"/>
  <c r="K101" i="1"/>
  <c r="F101" i="1"/>
  <c r="M100" i="1"/>
  <c r="L100" i="1"/>
  <c r="L99" i="1" s="1"/>
  <c r="L98" i="1" s="1"/>
  <c r="I100" i="1"/>
  <c r="I99" i="1" s="1"/>
  <c r="I98" i="1" s="1"/>
  <c r="H100" i="1"/>
  <c r="H99" i="1" s="1"/>
  <c r="H98" i="1" s="1"/>
  <c r="G100" i="1"/>
  <c r="G99" i="1" s="1"/>
  <c r="G98" i="1" s="1"/>
  <c r="K99" i="1"/>
  <c r="K98" i="1" s="1"/>
  <c r="F99" i="1"/>
  <c r="M97" i="1"/>
  <c r="L97" i="1"/>
  <c r="L96" i="1" s="1"/>
  <c r="I97" i="1"/>
  <c r="H97" i="1"/>
  <c r="H96" i="1" s="1"/>
  <c r="G97" i="1"/>
  <c r="G96" i="1" s="1"/>
  <c r="K96" i="1"/>
  <c r="F96" i="1"/>
  <c r="M95" i="1"/>
  <c r="L95" i="1"/>
  <c r="L94" i="1" s="1"/>
  <c r="I95" i="1"/>
  <c r="I94" i="1" s="1"/>
  <c r="H95" i="1"/>
  <c r="G95" i="1"/>
  <c r="G94" i="1" s="1"/>
  <c r="K94" i="1"/>
  <c r="F94" i="1"/>
  <c r="M93" i="1"/>
  <c r="L93" i="1"/>
  <c r="L92" i="1" s="1"/>
  <c r="I93" i="1"/>
  <c r="H93" i="1"/>
  <c r="H92" i="1" s="1"/>
  <c r="G93" i="1"/>
  <c r="G92" i="1" s="1"/>
  <c r="K92" i="1"/>
  <c r="F92" i="1"/>
  <c r="M91" i="1"/>
  <c r="L91" i="1"/>
  <c r="L90" i="1" s="1"/>
  <c r="L87" i="1" s="1"/>
  <c r="I91" i="1"/>
  <c r="I90" i="1" s="1"/>
  <c r="H91" i="1"/>
  <c r="H90" i="1" s="1"/>
  <c r="G91" i="1"/>
  <c r="G90" i="1" s="1"/>
  <c r="K90" i="1"/>
  <c r="F90" i="1"/>
  <c r="M89" i="1"/>
  <c r="L89" i="1"/>
  <c r="L88" i="1" s="1"/>
  <c r="I89" i="1"/>
  <c r="I88" i="1" s="1"/>
  <c r="H89" i="1"/>
  <c r="H88" i="1" s="1"/>
  <c r="G89" i="1"/>
  <c r="G88" i="1" s="1"/>
  <c r="G87" i="1" s="1"/>
  <c r="K88" i="1"/>
  <c r="K87" i="1" s="1"/>
  <c r="F88" i="1"/>
  <c r="F87" i="1" s="1"/>
  <c r="J86" i="1"/>
  <c r="J85" i="1" s="1"/>
  <c r="J84" i="1" s="1"/>
  <c r="O85" i="1"/>
  <c r="O84" i="1" s="1"/>
  <c r="N85" i="1"/>
  <c r="N84" i="1" s="1"/>
  <c r="M85" i="1"/>
  <c r="M84" i="1" s="1"/>
  <c r="L85" i="1"/>
  <c r="L84" i="1" s="1"/>
  <c r="K85" i="1"/>
  <c r="K84" i="1" s="1"/>
  <c r="I85" i="1"/>
  <c r="I84" i="1" s="1"/>
  <c r="H85" i="1"/>
  <c r="H84" i="1" s="1"/>
  <c r="G85" i="1"/>
  <c r="G84" i="1" s="1"/>
  <c r="F85" i="1"/>
  <c r="F84" i="1" s="1"/>
  <c r="M83" i="1"/>
  <c r="L83" i="1"/>
  <c r="L82" i="1" s="1"/>
  <c r="I83" i="1"/>
  <c r="H83" i="1"/>
  <c r="H82" i="1" s="1"/>
  <c r="G83" i="1"/>
  <c r="G82" i="1" s="1"/>
  <c r="K82" i="1"/>
  <c r="F82" i="1"/>
  <c r="M82" i="1" s="1"/>
  <c r="M81" i="1"/>
  <c r="L81" i="1"/>
  <c r="I81" i="1"/>
  <c r="H81" i="1"/>
  <c r="G81" i="1"/>
  <c r="M80" i="1"/>
  <c r="L80" i="1"/>
  <c r="I80" i="1"/>
  <c r="H80" i="1"/>
  <c r="G80" i="1"/>
  <c r="M79" i="1"/>
  <c r="L79" i="1"/>
  <c r="I79" i="1"/>
  <c r="H79" i="1"/>
  <c r="G79" i="1"/>
  <c r="K78" i="1"/>
  <c r="F78" i="1"/>
  <c r="M76" i="1"/>
  <c r="L76" i="1"/>
  <c r="L75" i="1" s="1"/>
  <c r="I76" i="1"/>
  <c r="I75" i="1" s="1"/>
  <c r="H76" i="1"/>
  <c r="H75" i="1" s="1"/>
  <c r="G76" i="1"/>
  <c r="K75" i="1"/>
  <c r="F75" i="1"/>
  <c r="M74" i="1"/>
  <c r="L74" i="1"/>
  <c r="L73" i="1" s="1"/>
  <c r="I74" i="1"/>
  <c r="I73" i="1" s="1"/>
  <c r="H74" i="1"/>
  <c r="H73" i="1" s="1"/>
  <c r="G74" i="1"/>
  <c r="G73" i="1" s="1"/>
  <c r="K73" i="1"/>
  <c r="F73" i="1"/>
  <c r="M72" i="1"/>
  <c r="L72" i="1"/>
  <c r="L71" i="1" s="1"/>
  <c r="I72" i="1"/>
  <c r="I71" i="1" s="1"/>
  <c r="H72" i="1"/>
  <c r="H71" i="1" s="1"/>
  <c r="G72" i="1"/>
  <c r="K71" i="1"/>
  <c r="F71" i="1"/>
  <c r="M70" i="1"/>
  <c r="L70" i="1"/>
  <c r="L69" i="1" s="1"/>
  <c r="I70" i="1"/>
  <c r="I69" i="1" s="1"/>
  <c r="H70" i="1"/>
  <c r="H69" i="1" s="1"/>
  <c r="G70" i="1"/>
  <c r="G69" i="1" s="1"/>
  <c r="K69" i="1"/>
  <c r="F69" i="1"/>
  <c r="M68" i="1"/>
  <c r="L68" i="1"/>
  <c r="L67" i="1" s="1"/>
  <c r="I68" i="1"/>
  <c r="I67" i="1" s="1"/>
  <c r="H68" i="1"/>
  <c r="H67" i="1" s="1"/>
  <c r="G68" i="1"/>
  <c r="G67" i="1" s="1"/>
  <c r="K67" i="1"/>
  <c r="F67" i="1"/>
  <c r="M66" i="1"/>
  <c r="L66" i="1"/>
  <c r="L65" i="1" s="1"/>
  <c r="I66" i="1"/>
  <c r="I65" i="1" s="1"/>
  <c r="H66" i="1"/>
  <c r="H65" i="1" s="1"/>
  <c r="G66" i="1"/>
  <c r="G65" i="1" s="1"/>
  <c r="K65" i="1"/>
  <c r="F65" i="1"/>
  <c r="M64" i="1"/>
  <c r="L64" i="1"/>
  <c r="I64" i="1"/>
  <c r="H64" i="1"/>
  <c r="G64" i="1"/>
  <c r="M63" i="1"/>
  <c r="L63" i="1"/>
  <c r="I63" i="1"/>
  <c r="H63" i="1"/>
  <c r="G63" i="1"/>
  <c r="M62" i="1"/>
  <c r="L62" i="1"/>
  <c r="I62" i="1"/>
  <c r="H62" i="1"/>
  <c r="G62" i="1"/>
  <c r="K61" i="1"/>
  <c r="F61" i="1"/>
  <c r="M57" i="1"/>
  <c r="L57" i="1"/>
  <c r="L56" i="1" s="1"/>
  <c r="L55" i="1" s="1"/>
  <c r="I57" i="1"/>
  <c r="I56" i="1" s="1"/>
  <c r="I55" i="1" s="1"/>
  <c r="H57" i="1"/>
  <c r="H56" i="1" s="1"/>
  <c r="H55" i="1" s="1"/>
  <c r="G57" i="1"/>
  <c r="G56" i="1" s="1"/>
  <c r="G55" i="1" s="1"/>
  <c r="K56" i="1"/>
  <c r="K55" i="1" s="1"/>
  <c r="F56" i="1"/>
  <c r="F55" i="1" s="1"/>
  <c r="M54" i="1"/>
  <c r="L54" i="1"/>
  <c r="L53" i="1" s="1"/>
  <c r="L52" i="1" s="1"/>
  <c r="I54" i="1"/>
  <c r="I53" i="1" s="1"/>
  <c r="I52" i="1" s="1"/>
  <c r="H54" i="1"/>
  <c r="H53" i="1" s="1"/>
  <c r="H52" i="1" s="1"/>
  <c r="G54" i="1"/>
  <c r="K53" i="1"/>
  <c r="F53" i="1"/>
  <c r="F52" i="1" s="1"/>
  <c r="M51" i="1"/>
  <c r="L51" i="1"/>
  <c r="L49" i="1" s="1"/>
  <c r="I51" i="1"/>
  <c r="I49" i="1" s="1"/>
  <c r="H51" i="1"/>
  <c r="H49" i="1" s="1"/>
  <c r="G51" i="1"/>
  <c r="M50" i="1"/>
  <c r="L50" i="1"/>
  <c r="I50" i="1"/>
  <c r="H50" i="1"/>
  <c r="G50" i="1"/>
  <c r="K49" i="1"/>
  <c r="F49" i="1"/>
  <c r="M48" i="1"/>
  <c r="L48" i="1"/>
  <c r="I48" i="1"/>
  <c r="H48" i="1"/>
  <c r="G48" i="1"/>
  <c r="M47" i="1"/>
  <c r="L47" i="1"/>
  <c r="I47" i="1"/>
  <c r="H47" i="1"/>
  <c r="G47" i="1"/>
  <c r="M46" i="1"/>
  <c r="L46" i="1"/>
  <c r="I46" i="1"/>
  <c r="H46" i="1"/>
  <c r="G46" i="1"/>
  <c r="M45" i="1"/>
  <c r="L45" i="1"/>
  <c r="I45" i="1"/>
  <c r="H45" i="1"/>
  <c r="G45" i="1"/>
  <c r="M44" i="1"/>
  <c r="L44" i="1"/>
  <c r="I44" i="1"/>
  <c r="H44" i="1"/>
  <c r="G44" i="1"/>
  <c r="M43" i="1"/>
  <c r="L43" i="1"/>
  <c r="I43" i="1"/>
  <c r="H43" i="1"/>
  <c r="G43" i="1"/>
  <c r="M42" i="1"/>
  <c r="L42" i="1"/>
  <c r="I42" i="1"/>
  <c r="H42" i="1"/>
  <c r="G42" i="1"/>
  <c r="K41" i="1"/>
  <c r="F41" i="1"/>
  <c r="M40" i="1"/>
  <c r="L40" i="1"/>
  <c r="L39" i="1" s="1"/>
  <c r="I40" i="1"/>
  <c r="H40" i="1"/>
  <c r="H39" i="1" s="1"/>
  <c r="G40" i="1"/>
  <c r="G39" i="1" s="1"/>
  <c r="K39" i="1"/>
  <c r="F39" i="1"/>
  <c r="M37" i="1"/>
  <c r="L37" i="1"/>
  <c r="I37" i="1"/>
  <c r="H37" i="1"/>
  <c r="G37" i="1"/>
  <c r="M36" i="1"/>
  <c r="L36" i="1"/>
  <c r="I36" i="1"/>
  <c r="H36" i="1"/>
  <c r="G36" i="1"/>
  <c r="K35" i="1"/>
  <c r="K34" i="1" s="1"/>
  <c r="I35" i="1"/>
  <c r="H35" i="1"/>
  <c r="G35" i="1"/>
  <c r="F34" i="1"/>
  <c r="M33" i="1"/>
  <c r="L33" i="1"/>
  <c r="I33" i="1"/>
  <c r="H33" i="1"/>
  <c r="G33" i="1"/>
  <c r="M32" i="1"/>
  <c r="L32" i="1"/>
  <c r="I32" i="1"/>
  <c r="H32" i="1"/>
  <c r="G32" i="1"/>
  <c r="K31" i="1"/>
  <c r="F31" i="1"/>
  <c r="F30" i="1" s="1"/>
  <c r="M29" i="1"/>
  <c r="L29" i="1"/>
  <c r="L28" i="1" s="1"/>
  <c r="I29" i="1"/>
  <c r="I28" i="1" s="1"/>
  <c r="H29" i="1"/>
  <c r="H28" i="1" s="1"/>
  <c r="G29" i="1"/>
  <c r="G28" i="1" s="1"/>
  <c r="K28" i="1"/>
  <c r="F28" i="1"/>
  <c r="M27" i="1"/>
  <c r="L27" i="1"/>
  <c r="L26" i="1" s="1"/>
  <c r="I27" i="1"/>
  <c r="I26" i="1" s="1"/>
  <c r="H27" i="1"/>
  <c r="H26" i="1" s="1"/>
  <c r="G27" i="1"/>
  <c r="K26" i="1"/>
  <c r="F26" i="1"/>
  <c r="M25" i="1"/>
  <c r="L25" i="1"/>
  <c r="I25" i="1"/>
  <c r="H25" i="1"/>
  <c r="G25" i="1"/>
  <c r="M24" i="1"/>
  <c r="L24" i="1"/>
  <c r="I24" i="1"/>
  <c r="H24" i="1"/>
  <c r="G24" i="1"/>
  <c r="K23" i="1"/>
  <c r="F23" i="1"/>
  <c r="M22" i="1"/>
  <c r="L22" i="1"/>
  <c r="I22" i="1"/>
  <c r="H22" i="1"/>
  <c r="G22" i="1"/>
  <c r="M21" i="1"/>
  <c r="L21" i="1"/>
  <c r="I21" i="1"/>
  <c r="H21" i="1"/>
  <c r="G21" i="1"/>
  <c r="K20" i="1"/>
  <c r="F20" i="1"/>
  <c r="M18" i="1"/>
  <c r="L18" i="1"/>
  <c r="L17" i="1" s="1"/>
  <c r="I18" i="1"/>
  <c r="H18" i="1"/>
  <c r="H17" i="1" s="1"/>
  <c r="G18" i="1"/>
  <c r="G17" i="1" s="1"/>
  <c r="K17" i="1"/>
  <c r="F17" i="1"/>
  <c r="M16" i="1"/>
  <c r="L16" i="1"/>
  <c r="L15" i="1" s="1"/>
  <c r="L14" i="1" s="1"/>
  <c r="I16" i="1"/>
  <c r="I15" i="1" s="1"/>
  <c r="H16" i="1"/>
  <c r="H15" i="1" s="1"/>
  <c r="H14" i="1" s="1"/>
  <c r="G16" i="1"/>
  <c r="G15" i="1" s="1"/>
  <c r="G14" i="1" s="1"/>
  <c r="K15" i="1"/>
  <c r="K14" i="1" s="1"/>
  <c r="F15" i="1"/>
  <c r="F14" i="1" s="1"/>
  <c r="M13" i="1"/>
  <c r="L13" i="1"/>
  <c r="L12" i="1" s="1"/>
  <c r="I13" i="1"/>
  <c r="I12" i="1" s="1"/>
  <c r="H13" i="1"/>
  <c r="H12" i="1" s="1"/>
  <c r="G13" i="1"/>
  <c r="K12" i="1"/>
  <c r="F12" i="1"/>
  <c r="K11" i="1"/>
  <c r="L11" i="1" s="1"/>
  <c r="L10" i="1" s="1"/>
  <c r="I11" i="1"/>
  <c r="H11" i="1"/>
  <c r="H10" i="1" s="1"/>
  <c r="G11" i="1"/>
  <c r="G10" i="1" s="1"/>
  <c r="F10" i="1"/>
  <c r="K216" i="1" l="1"/>
  <c r="M26" i="1"/>
  <c r="K77" i="1"/>
  <c r="L20" i="1"/>
  <c r="J33" i="1"/>
  <c r="N33" i="1" s="1"/>
  <c r="M136" i="1"/>
  <c r="M61" i="1"/>
  <c r="J62" i="1"/>
  <c r="N62" i="1" s="1"/>
  <c r="M112" i="1"/>
  <c r="G23" i="1"/>
  <c r="L209" i="1"/>
  <c r="G164" i="1"/>
  <c r="M99" i="1"/>
  <c r="J42" i="1"/>
  <c r="N42" i="1" s="1"/>
  <c r="L106" i="1"/>
  <c r="L105" i="1" s="1"/>
  <c r="M53" i="1"/>
  <c r="H9" i="1"/>
  <c r="I106" i="1"/>
  <c r="I105" i="1" s="1"/>
  <c r="M249" i="1"/>
  <c r="H20" i="1"/>
  <c r="H23" i="1"/>
  <c r="J93" i="1"/>
  <c r="O93" i="1" s="1"/>
  <c r="J80" i="1"/>
  <c r="O80" i="1" s="1"/>
  <c r="M149" i="1"/>
  <c r="J83" i="1"/>
  <c r="J82" i="1" s="1"/>
  <c r="M103" i="1"/>
  <c r="J170" i="1"/>
  <c r="N170" i="1" s="1"/>
  <c r="I209" i="1"/>
  <c r="J54" i="1"/>
  <c r="J53" i="1" s="1"/>
  <c r="O53" i="1" s="1"/>
  <c r="M88" i="1"/>
  <c r="F109" i="1"/>
  <c r="M138" i="1"/>
  <c r="M179" i="1"/>
  <c r="K160" i="1"/>
  <c r="M160" i="1" s="1"/>
  <c r="M34" i="1"/>
  <c r="M142" i="1"/>
  <c r="M101" i="1"/>
  <c r="J192" i="1"/>
  <c r="N192" i="1" s="1"/>
  <c r="M157" i="1"/>
  <c r="L199" i="1"/>
  <c r="M240" i="1"/>
  <c r="L242" i="1"/>
  <c r="L237" i="1" s="1"/>
  <c r="F237" i="1"/>
  <c r="F236" i="1" s="1"/>
  <c r="L61" i="1"/>
  <c r="L60" i="1" s="1"/>
  <c r="K52" i="1"/>
  <c r="M52" i="1" s="1"/>
  <c r="M161" i="1"/>
  <c r="F9" i="1"/>
  <c r="M128" i="1"/>
  <c r="J172" i="1"/>
  <c r="N172" i="1" s="1"/>
  <c r="K237" i="1"/>
  <c r="K236" i="1" s="1"/>
  <c r="J177" i="1"/>
  <c r="O177" i="1" s="1"/>
  <c r="J191" i="1"/>
  <c r="O191" i="1" s="1"/>
  <c r="M219" i="1"/>
  <c r="L248" i="1"/>
  <c r="L190" i="1"/>
  <c r="L181" i="1" s="1"/>
  <c r="G209" i="1"/>
  <c r="G212" i="1"/>
  <c r="J220" i="1"/>
  <c r="N220" i="1" s="1"/>
  <c r="M223" i="1"/>
  <c r="I128" i="1"/>
  <c r="I116" i="1" s="1"/>
  <c r="J197" i="1"/>
  <c r="O197" i="1" s="1"/>
  <c r="J200" i="1"/>
  <c r="N200" i="1" s="1"/>
  <c r="H209" i="1"/>
  <c r="H212" i="1"/>
  <c r="H219" i="1"/>
  <c r="H216" i="1" s="1"/>
  <c r="F19" i="1"/>
  <c r="H222" i="1"/>
  <c r="F216" i="1"/>
  <c r="F228" i="1"/>
  <c r="G20" i="1"/>
  <c r="J208" i="1"/>
  <c r="N208" i="1" s="1"/>
  <c r="J245" i="1"/>
  <c r="O245" i="1" s="1"/>
  <c r="J13" i="1"/>
  <c r="J12" i="1" s="1"/>
  <c r="F148" i="1"/>
  <c r="F222" i="1"/>
  <c r="K228" i="1"/>
  <c r="M266" i="1"/>
  <c r="J24" i="1"/>
  <c r="N24" i="1" s="1"/>
  <c r="J196" i="1"/>
  <c r="J211" i="1"/>
  <c r="N211" i="1" s="1"/>
  <c r="J32" i="1"/>
  <c r="N32" i="1" s="1"/>
  <c r="L169" i="1"/>
  <c r="L159" i="1" s="1"/>
  <c r="H205" i="1"/>
  <c r="J267" i="1"/>
  <c r="J266" i="1" s="1"/>
  <c r="J51" i="1"/>
  <c r="O51" i="1" s="1"/>
  <c r="J108" i="1"/>
  <c r="N108" i="1" s="1"/>
  <c r="I205" i="1"/>
  <c r="I202" i="1" s="1"/>
  <c r="J226" i="1"/>
  <c r="J225" i="1" s="1"/>
  <c r="O225" i="1" s="1"/>
  <c r="M144" i="1"/>
  <c r="L195" i="1"/>
  <c r="M238" i="1"/>
  <c r="G266" i="1"/>
  <c r="M271" i="1"/>
  <c r="M41" i="1"/>
  <c r="H41" i="1"/>
  <c r="H38" i="1" s="1"/>
  <c r="J79" i="1"/>
  <c r="O79" i="1" s="1"/>
  <c r="J215" i="1"/>
  <c r="O215" i="1" s="1"/>
  <c r="M28" i="1"/>
  <c r="G34" i="1"/>
  <c r="F38" i="1"/>
  <c r="J111" i="1"/>
  <c r="O111" i="1" s="1"/>
  <c r="J141" i="1"/>
  <c r="O141" i="1" s="1"/>
  <c r="J234" i="1"/>
  <c r="O234" i="1" s="1"/>
  <c r="I242" i="1"/>
  <c r="I237" i="1" s="1"/>
  <c r="L41" i="1"/>
  <c r="L38" i="1" s="1"/>
  <c r="J45" i="1"/>
  <c r="N45" i="1" s="1"/>
  <c r="G222" i="1"/>
  <c r="I61" i="1"/>
  <c r="I60" i="1" s="1"/>
  <c r="J145" i="1"/>
  <c r="J144" i="1" s="1"/>
  <c r="M167" i="1"/>
  <c r="J35" i="1"/>
  <c r="O35" i="1" s="1"/>
  <c r="J18" i="1"/>
  <c r="J17" i="1" s="1"/>
  <c r="O17" i="1" s="1"/>
  <c r="J43" i="1"/>
  <c r="O43" i="1" s="1"/>
  <c r="H61" i="1"/>
  <c r="H60" i="1" s="1"/>
  <c r="M67" i="1"/>
  <c r="L128" i="1"/>
  <c r="L116" i="1" s="1"/>
  <c r="J135" i="1"/>
  <c r="N135" i="1" s="1"/>
  <c r="N134" i="1" s="1"/>
  <c r="L133" i="1"/>
  <c r="I199" i="1"/>
  <c r="J213" i="1"/>
  <c r="N213" i="1" s="1"/>
  <c r="I219" i="1"/>
  <c r="I216" i="1" s="1"/>
  <c r="G53" i="1"/>
  <c r="G52" i="1" s="1"/>
  <c r="J68" i="1"/>
  <c r="N68" i="1" s="1"/>
  <c r="N67" i="1" s="1"/>
  <c r="J118" i="1"/>
  <c r="J117" i="1" s="1"/>
  <c r="O117" i="1" s="1"/>
  <c r="H164" i="1"/>
  <c r="G169" i="1"/>
  <c r="L212" i="1"/>
  <c r="L219" i="1"/>
  <c r="L216" i="1" s="1"/>
  <c r="F159" i="1"/>
  <c r="I164" i="1"/>
  <c r="H190" i="1"/>
  <c r="H181" i="1" s="1"/>
  <c r="L228" i="1"/>
  <c r="J27" i="1"/>
  <c r="N27" i="1" s="1"/>
  <c r="N26" i="1" s="1"/>
  <c r="I41" i="1"/>
  <c r="H110" i="1"/>
  <c r="H109" i="1" s="1"/>
  <c r="J218" i="1"/>
  <c r="N218" i="1" s="1"/>
  <c r="N217" i="1" s="1"/>
  <c r="J243" i="1"/>
  <c r="O243" i="1" s="1"/>
  <c r="M49" i="1"/>
  <c r="J63" i="1"/>
  <c r="N63" i="1" s="1"/>
  <c r="M65" i="1"/>
  <c r="J74" i="1"/>
  <c r="N74" i="1" s="1"/>
  <c r="N73" i="1" s="1"/>
  <c r="J95" i="1"/>
  <c r="O95" i="1" s="1"/>
  <c r="J166" i="1"/>
  <c r="O166" i="1" s="1"/>
  <c r="J250" i="1"/>
  <c r="J249" i="1" s="1"/>
  <c r="L9" i="1"/>
  <c r="M11" i="1"/>
  <c r="M31" i="1"/>
  <c r="J36" i="1"/>
  <c r="N36" i="1" s="1"/>
  <c r="J37" i="1"/>
  <c r="O37" i="1" s="1"/>
  <c r="I78" i="1"/>
  <c r="L110" i="1"/>
  <c r="L109" i="1" s="1"/>
  <c r="M121" i="1"/>
  <c r="J130" i="1"/>
  <c r="F133" i="1"/>
  <c r="J194" i="1"/>
  <c r="N194" i="1" s="1"/>
  <c r="J198" i="1"/>
  <c r="O198" i="1" s="1"/>
  <c r="H199" i="1"/>
  <c r="M232" i="1"/>
  <c r="J239" i="1"/>
  <c r="N239" i="1" s="1"/>
  <c r="N238" i="1" s="1"/>
  <c r="K255" i="1"/>
  <c r="M255" i="1" s="1"/>
  <c r="K60" i="1"/>
  <c r="J66" i="1"/>
  <c r="J65" i="1" s="1"/>
  <c r="J100" i="1"/>
  <c r="O100" i="1" s="1"/>
  <c r="G106" i="1"/>
  <c r="G105" i="1" s="1"/>
  <c r="G140" i="1"/>
  <c r="G133" i="1" s="1"/>
  <c r="I148" i="1"/>
  <c r="J171" i="1"/>
  <c r="G190" i="1"/>
  <c r="G181" i="1" s="1"/>
  <c r="I195" i="1"/>
  <c r="L205" i="1"/>
  <c r="L202" i="1" s="1"/>
  <c r="J210" i="1"/>
  <c r="O210" i="1" s="1"/>
  <c r="I212" i="1"/>
  <c r="J214" i="1"/>
  <c r="N214" i="1" s="1"/>
  <c r="G12" i="1"/>
  <c r="G9" i="1" s="1"/>
  <c r="J21" i="1"/>
  <c r="O21" i="1" s="1"/>
  <c r="L23" i="1"/>
  <c r="F77" i="1"/>
  <c r="J91" i="1"/>
  <c r="J90" i="1" s="1"/>
  <c r="O90" i="1" s="1"/>
  <c r="M92" i="1"/>
  <c r="M124" i="1"/>
  <c r="J221" i="1"/>
  <c r="J231" i="1"/>
  <c r="J230" i="1" s="1"/>
  <c r="O230" i="1" s="1"/>
  <c r="G233" i="1"/>
  <c r="G232" i="1" s="1"/>
  <c r="G228" i="1" s="1"/>
  <c r="J241" i="1"/>
  <c r="O241" i="1" s="1"/>
  <c r="K248" i="1"/>
  <c r="K30" i="1"/>
  <c r="H31" i="1"/>
  <c r="H34" i="1"/>
  <c r="J40" i="1"/>
  <c r="J39" i="1" s="1"/>
  <c r="G49" i="1"/>
  <c r="M73" i="1"/>
  <c r="H94" i="1"/>
  <c r="H87" i="1" s="1"/>
  <c r="M114" i="1"/>
  <c r="J122" i="1"/>
  <c r="N122" i="1" s="1"/>
  <c r="N121" i="1" s="1"/>
  <c r="J154" i="1"/>
  <c r="N154" i="1" s="1"/>
  <c r="N153" i="1" s="1"/>
  <c r="J207" i="1"/>
  <c r="N207" i="1" s="1"/>
  <c r="G217" i="1"/>
  <c r="G219" i="1"/>
  <c r="J224" i="1"/>
  <c r="N224" i="1" s="1"/>
  <c r="N223" i="1" s="1"/>
  <c r="H228" i="1"/>
  <c r="F248" i="1"/>
  <c r="M251" i="1"/>
  <c r="M253" i="1"/>
  <c r="M264" i="1"/>
  <c r="I31" i="1"/>
  <c r="J46" i="1"/>
  <c r="O46" i="1" s="1"/>
  <c r="F60" i="1"/>
  <c r="J113" i="1"/>
  <c r="N113" i="1" s="1"/>
  <c r="N112" i="1" s="1"/>
  <c r="M126" i="1"/>
  <c r="J152" i="1"/>
  <c r="O152" i="1" s="1"/>
  <c r="H169" i="1"/>
  <c r="J183" i="1"/>
  <c r="N183" i="1" s="1"/>
  <c r="N182" i="1" s="1"/>
  <c r="J187" i="1"/>
  <c r="J186" i="1" s="1"/>
  <c r="J204" i="1"/>
  <c r="O204" i="1" s="1"/>
  <c r="G249" i="1"/>
  <c r="J252" i="1"/>
  <c r="J251" i="1" s="1"/>
  <c r="J265" i="1"/>
  <c r="J264" i="1" s="1"/>
  <c r="M14" i="1"/>
  <c r="K38" i="1"/>
  <c r="J81" i="1"/>
  <c r="M96" i="1"/>
  <c r="G110" i="1"/>
  <c r="G109" i="1" s="1"/>
  <c r="J139" i="1"/>
  <c r="O139" i="1" s="1"/>
  <c r="J189" i="1"/>
  <c r="J188" i="1" s="1"/>
  <c r="O188" i="1" s="1"/>
  <c r="J193" i="1"/>
  <c r="N193" i="1" s="1"/>
  <c r="J201" i="1"/>
  <c r="O201" i="1" s="1"/>
  <c r="M205" i="1"/>
  <c r="J244" i="1"/>
  <c r="N244" i="1" s="1"/>
  <c r="M246" i="1"/>
  <c r="M262" i="1"/>
  <c r="K270" i="1"/>
  <c r="M270" i="1" s="1"/>
  <c r="L31" i="1"/>
  <c r="H148" i="1"/>
  <c r="J254" i="1"/>
  <c r="J253" i="1" s="1"/>
  <c r="J89" i="1"/>
  <c r="N89" i="1" s="1"/>
  <c r="N88" i="1" s="1"/>
  <c r="I133" i="1"/>
  <c r="M146" i="1"/>
  <c r="G195" i="1"/>
  <c r="G199" i="1"/>
  <c r="M69" i="1"/>
  <c r="H195" i="1"/>
  <c r="K275" i="1"/>
  <c r="M275" i="1" s="1"/>
  <c r="K10" i="1"/>
  <c r="J11" i="1"/>
  <c r="N11" i="1" s="1"/>
  <c r="N10" i="1" s="1"/>
  <c r="K19" i="1"/>
  <c r="I20" i="1"/>
  <c r="J57" i="1"/>
  <c r="N57" i="1" s="1"/>
  <c r="N56" i="1" s="1"/>
  <c r="N55" i="1" s="1"/>
  <c r="M90" i="1"/>
  <c r="J97" i="1"/>
  <c r="J96" i="1" s="1"/>
  <c r="O96" i="1" s="1"/>
  <c r="J163" i="1"/>
  <c r="O163" i="1" s="1"/>
  <c r="J206" i="1"/>
  <c r="O206" i="1" s="1"/>
  <c r="G242" i="1"/>
  <c r="G237" i="1" s="1"/>
  <c r="I248" i="1"/>
  <c r="M268" i="1"/>
  <c r="K280" i="1"/>
  <c r="M280" i="1" s="1"/>
  <c r="J47" i="1"/>
  <c r="N47" i="1" s="1"/>
  <c r="J64" i="1"/>
  <c r="N64" i="1" s="1"/>
  <c r="F116" i="1"/>
  <c r="I228" i="1"/>
  <c r="M242" i="1"/>
  <c r="J269" i="1"/>
  <c r="J268" i="1" s="1"/>
  <c r="O62" i="1"/>
  <c r="O33" i="1"/>
  <c r="M55" i="1"/>
  <c r="O45" i="1"/>
  <c r="M105" i="1"/>
  <c r="M17" i="1"/>
  <c r="M23" i="1"/>
  <c r="J25" i="1"/>
  <c r="G26" i="1"/>
  <c r="M56" i="1"/>
  <c r="J70" i="1"/>
  <c r="J29" i="1"/>
  <c r="M35" i="1"/>
  <c r="J104" i="1"/>
  <c r="G117" i="1"/>
  <c r="J123" i="1"/>
  <c r="H133" i="1"/>
  <c r="I39" i="1"/>
  <c r="G41" i="1"/>
  <c r="M78" i="1"/>
  <c r="M119" i="1"/>
  <c r="J129" i="1"/>
  <c r="G128" i="1"/>
  <c r="J44" i="1"/>
  <c r="J48" i="1"/>
  <c r="I92" i="1"/>
  <c r="I87" i="1" s="1"/>
  <c r="M106" i="1"/>
  <c r="J16" i="1"/>
  <c r="J22" i="1"/>
  <c r="I34" i="1"/>
  <c r="I17" i="1"/>
  <c r="I14" i="1" s="1"/>
  <c r="M20" i="1"/>
  <c r="J120" i="1"/>
  <c r="I23" i="1"/>
  <c r="G31" i="1"/>
  <c r="M75" i="1"/>
  <c r="I96" i="1"/>
  <c r="K116" i="1"/>
  <c r="I10" i="1"/>
  <c r="I9" i="1" s="1"/>
  <c r="M15" i="1"/>
  <c r="M39" i="1"/>
  <c r="M71" i="1"/>
  <c r="G78" i="1"/>
  <c r="G77" i="1" s="1"/>
  <c r="I82" i="1"/>
  <c r="M12" i="1"/>
  <c r="J50" i="1"/>
  <c r="G61" i="1"/>
  <c r="M117" i="1"/>
  <c r="K133" i="1"/>
  <c r="M134" i="1"/>
  <c r="M140" i="1"/>
  <c r="G71" i="1"/>
  <c r="J72" i="1"/>
  <c r="G75" i="1"/>
  <c r="J76" i="1"/>
  <c r="M94" i="1"/>
  <c r="K109" i="1"/>
  <c r="L78" i="1"/>
  <c r="L77" i="1" s="1"/>
  <c r="M110" i="1"/>
  <c r="J137" i="1"/>
  <c r="L35" i="1"/>
  <c r="L34" i="1" s="1"/>
  <c r="J102" i="1"/>
  <c r="J107" i="1"/>
  <c r="H78" i="1"/>
  <c r="H77" i="1" s="1"/>
  <c r="H106" i="1"/>
  <c r="H105" i="1" s="1"/>
  <c r="I110" i="1"/>
  <c r="I109" i="1" s="1"/>
  <c r="J147" i="1"/>
  <c r="K148" i="1"/>
  <c r="J168" i="1"/>
  <c r="H167" i="1"/>
  <c r="M169" i="1"/>
  <c r="G162" i="1"/>
  <c r="J156" i="1"/>
  <c r="J161" i="1"/>
  <c r="H160" i="1"/>
  <c r="G153" i="1"/>
  <c r="J143" i="1"/>
  <c r="M155" i="1"/>
  <c r="I169" i="1"/>
  <c r="M162" i="1"/>
  <c r="J150" i="1"/>
  <c r="J165" i="1"/>
  <c r="J125" i="1"/>
  <c r="H128" i="1"/>
  <c r="H116" i="1" s="1"/>
  <c r="M153" i="1"/>
  <c r="J158" i="1"/>
  <c r="G157" i="1"/>
  <c r="J127" i="1"/>
  <c r="L148" i="1"/>
  <c r="J174" i="1"/>
  <c r="J178" i="1"/>
  <c r="J115" i="1"/>
  <c r="M151" i="1"/>
  <c r="H176" i="1"/>
  <c r="H175" i="1" s="1"/>
  <c r="M184" i="1"/>
  <c r="M182" i="1"/>
  <c r="M173" i="1"/>
  <c r="M164" i="1"/>
  <c r="M176" i="1"/>
  <c r="J185" i="1"/>
  <c r="J180" i="1"/>
  <c r="I222" i="1"/>
  <c r="N196" i="1"/>
  <c r="H248" i="1"/>
  <c r="M203" i="1"/>
  <c r="I190" i="1"/>
  <c r="I181" i="1" s="1"/>
  <c r="M199" i="1"/>
  <c r="M186" i="1"/>
  <c r="M188" i="1"/>
  <c r="J257" i="1"/>
  <c r="J277" i="1"/>
  <c r="J282" i="1"/>
  <c r="G205" i="1"/>
  <c r="G202" i="1" s="1"/>
  <c r="M212" i="1"/>
  <c r="K222" i="1"/>
  <c r="H242" i="1"/>
  <c r="H237" i="1" s="1"/>
  <c r="H236" i="1" s="1"/>
  <c r="M217" i="1"/>
  <c r="M225" i="1"/>
  <c r="M229" i="1"/>
  <c r="G251" i="1"/>
  <c r="M256" i="1"/>
  <c r="G264" i="1"/>
  <c r="G261" i="1" s="1"/>
  <c r="G268" i="1"/>
  <c r="J272" i="1"/>
  <c r="M276" i="1"/>
  <c r="M281" i="1"/>
  <c r="M195" i="1"/>
  <c r="J263" i="1"/>
  <c r="M233" i="1"/>
  <c r="J247" i="1"/>
  <c r="M190" i="1"/>
  <c r="M209" i="1"/>
  <c r="M230" i="1"/>
  <c r="H202" i="1" l="1"/>
  <c r="F8" i="1"/>
  <c r="I236" i="1"/>
  <c r="M216" i="1"/>
  <c r="L236" i="1"/>
  <c r="M236" i="1"/>
  <c r="N13" i="1"/>
  <c r="N12" i="1" s="1"/>
  <c r="N9" i="1" s="1"/>
  <c r="N54" i="1"/>
  <c r="N53" i="1" s="1"/>
  <c r="N52" i="1" s="1"/>
  <c r="H19" i="1"/>
  <c r="O170" i="1"/>
  <c r="J73" i="1"/>
  <c r="O73" i="1" s="1"/>
  <c r="O192" i="1"/>
  <c r="M77" i="1"/>
  <c r="N177" i="1"/>
  <c r="N176" i="1" s="1"/>
  <c r="J169" i="1"/>
  <c r="O169" i="1" s="1"/>
  <c r="N267" i="1"/>
  <c r="N266" i="1" s="1"/>
  <c r="L19" i="1"/>
  <c r="O13" i="1"/>
  <c r="J217" i="1"/>
  <c r="O217" i="1" s="1"/>
  <c r="O108" i="1"/>
  <c r="J31" i="1"/>
  <c r="O31" i="1" s="1"/>
  <c r="N252" i="1"/>
  <c r="N251" i="1" s="1"/>
  <c r="O172" i="1"/>
  <c r="M228" i="1"/>
  <c r="O42" i="1"/>
  <c r="N21" i="1"/>
  <c r="M202" i="1"/>
  <c r="O32" i="1"/>
  <c r="J240" i="1"/>
  <c r="O240" i="1" s="1"/>
  <c r="N93" i="1"/>
  <c r="N92" i="1" s="1"/>
  <c r="N35" i="1"/>
  <c r="O24" i="1"/>
  <c r="O213" i="1"/>
  <c r="G30" i="1"/>
  <c r="K159" i="1"/>
  <c r="M159" i="1" s="1"/>
  <c r="O27" i="1"/>
  <c r="N187" i="1"/>
  <c r="N186" i="1" s="1"/>
  <c r="O226" i="1"/>
  <c r="O187" i="1"/>
  <c r="N80" i="1"/>
  <c r="N198" i="1"/>
  <c r="N197" i="1"/>
  <c r="J134" i="1"/>
  <c r="O134" i="1" s="1"/>
  <c r="O57" i="1"/>
  <c r="O122" i="1"/>
  <c r="O208" i="1"/>
  <c r="O220" i="1"/>
  <c r="O207" i="1"/>
  <c r="I77" i="1"/>
  <c r="O200" i="1"/>
  <c r="J78" i="1"/>
  <c r="J77" i="1" s="1"/>
  <c r="N250" i="1"/>
  <c r="N249" i="1" s="1"/>
  <c r="O214" i="1"/>
  <c r="J61" i="1"/>
  <c r="O61" i="1" s="1"/>
  <c r="M87" i="1"/>
  <c r="O154" i="1"/>
  <c r="O36" i="1"/>
  <c r="O250" i="1"/>
  <c r="O211" i="1"/>
  <c r="J49" i="1"/>
  <c r="O49" i="1" s="1"/>
  <c r="J195" i="1"/>
  <c r="O195" i="1" s="1"/>
  <c r="J162" i="1"/>
  <c r="O162" i="1" s="1"/>
  <c r="O63" i="1"/>
  <c r="J140" i="1"/>
  <c r="O140" i="1" s="1"/>
  <c r="O74" i="1"/>
  <c r="J238" i="1"/>
  <c r="O238" i="1" s="1"/>
  <c r="N191" i="1"/>
  <c r="N190" i="1" s="1"/>
  <c r="O194" i="1"/>
  <c r="M237" i="1"/>
  <c r="N243" i="1"/>
  <c r="J153" i="1"/>
  <c r="O153" i="1" s="1"/>
  <c r="O196" i="1"/>
  <c r="N206" i="1"/>
  <c r="N205" i="1" s="1"/>
  <c r="J92" i="1"/>
  <c r="O92" i="1" s="1"/>
  <c r="J176" i="1"/>
  <c r="J199" i="1"/>
  <c r="O199" i="1" s="1"/>
  <c r="N245" i="1"/>
  <c r="N204" i="1"/>
  <c r="N203" i="1" s="1"/>
  <c r="N202" i="1" s="1"/>
  <c r="J182" i="1"/>
  <c r="O135" i="1"/>
  <c r="I19" i="1"/>
  <c r="N83" i="1"/>
  <c r="N82" i="1" s="1"/>
  <c r="N43" i="1"/>
  <c r="N269" i="1"/>
  <c r="N268" i="1" s="1"/>
  <c r="O265" i="1"/>
  <c r="J203" i="1"/>
  <c r="G148" i="1"/>
  <c r="O83" i="1"/>
  <c r="O68" i="1"/>
  <c r="O47" i="1"/>
  <c r="O118" i="1"/>
  <c r="N226" i="1"/>
  <c r="N225" i="1" s="1"/>
  <c r="N222" i="1" s="1"/>
  <c r="O218" i="1"/>
  <c r="O244" i="1"/>
  <c r="O54" i="1"/>
  <c r="J212" i="1"/>
  <c r="O212" i="1" s="1"/>
  <c r="O224" i="1"/>
  <c r="G19" i="1"/>
  <c r="O81" i="1"/>
  <c r="N31" i="1"/>
  <c r="M175" i="1"/>
  <c r="J94" i="1"/>
  <c r="O94" i="1" s="1"/>
  <c r="O269" i="1"/>
  <c r="I159" i="1"/>
  <c r="N145" i="1"/>
  <c r="N144" i="1" s="1"/>
  <c r="J34" i="1"/>
  <c r="O34" i="1" s="1"/>
  <c r="N81" i="1"/>
  <c r="F132" i="1"/>
  <c r="O267" i="1"/>
  <c r="N189" i="1"/>
  <c r="N188" i="1" s="1"/>
  <c r="O183" i="1"/>
  <c r="N51" i="1"/>
  <c r="N49" i="1" s="1"/>
  <c r="N95" i="1"/>
  <c r="N94" i="1" s="1"/>
  <c r="M38" i="1"/>
  <c r="G248" i="1"/>
  <c r="G236" i="1" s="1"/>
  <c r="O239" i="1"/>
  <c r="J190" i="1"/>
  <c r="O190" i="1" s="1"/>
  <c r="N201" i="1"/>
  <c r="N199" i="1" s="1"/>
  <c r="N166" i="1"/>
  <c r="N164" i="1" s="1"/>
  <c r="N111" i="1"/>
  <c r="G216" i="1"/>
  <c r="N152" i="1"/>
  <c r="N151" i="1" s="1"/>
  <c r="N215" i="1"/>
  <c r="N212" i="1" s="1"/>
  <c r="G159" i="1"/>
  <c r="L30" i="1"/>
  <c r="L8" i="1" s="1"/>
  <c r="J110" i="1"/>
  <c r="O110" i="1" s="1"/>
  <c r="J23" i="1"/>
  <c r="O23" i="1" s="1"/>
  <c r="N79" i="1"/>
  <c r="N210" i="1"/>
  <c r="N209" i="1" s="1"/>
  <c r="O231" i="1"/>
  <c r="O193" i="1"/>
  <c r="N139" i="1"/>
  <c r="N138" i="1" s="1"/>
  <c r="N40" i="1"/>
  <c r="N39" i="1" s="1"/>
  <c r="J205" i="1"/>
  <c r="O205" i="1" s="1"/>
  <c r="G60" i="1"/>
  <c r="O11" i="1"/>
  <c r="J219" i="1"/>
  <c r="O219" i="1" s="1"/>
  <c r="O189" i="1"/>
  <c r="J56" i="1"/>
  <c r="O56" i="1" s="1"/>
  <c r="I38" i="1"/>
  <c r="M19" i="1"/>
  <c r="J223" i="1"/>
  <c r="O223" i="1" s="1"/>
  <c r="J151" i="1"/>
  <c r="O151" i="1" s="1"/>
  <c r="H159" i="1"/>
  <c r="J10" i="1"/>
  <c r="O10" i="1" s="1"/>
  <c r="N18" i="1"/>
  <c r="N17" i="1" s="1"/>
  <c r="J67" i="1"/>
  <c r="O67" i="1" s="1"/>
  <c r="O221" i="1"/>
  <c r="O145" i="1"/>
  <c r="J138" i="1"/>
  <c r="O138" i="1" s="1"/>
  <c r="N171" i="1"/>
  <c r="N169" i="1" s="1"/>
  <c r="J20" i="1"/>
  <c r="O20" i="1" s="1"/>
  <c r="J26" i="1"/>
  <c r="O26" i="1" s="1"/>
  <c r="O64" i="1"/>
  <c r="N46" i="1"/>
  <c r="O18" i="1"/>
  <c r="J233" i="1"/>
  <c r="O233" i="1" s="1"/>
  <c r="K274" i="1"/>
  <c r="M274" i="1" s="1"/>
  <c r="N234" i="1"/>
  <c r="N233" i="1" s="1"/>
  <c r="N232" i="1" s="1"/>
  <c r="N228" i="1" s="1"/>
  <c r="O171" i="1"/>
  <c r="N118" i="1"/>
  <c r="N117" i="1" s="1"/>
  <c r="J242" i="1"/>
  <c r="O242" i="1" s="1"/>
  <c r="G38" i="1"/>
  <c r="G8" i="1" s="1"/>
  <c r="O254" i="1"/>
  <c r="N141" i="1"/>
  <c r="N140" i="1" s="1"/>
  <c r="N97" i="1"/>
  <c r="N96" i="1" s="1"/>
  <c r="N130" i="1"/>
  <c r="O252" i="1"/>
  <c r="N66" i="1"/>
  <c r="N65" i="1" s="1"/>
  <c r="M10" i="1"/>
  <c r="N91" i="1"/>
  <c r="N90" i="1" s="1"/>
  <c r="N87" i="1" s="1"/>
  <c r="J209" i="1"/>
  <c r="O209" i="1" s="1"/>
  <c r="J88" i="1"/>
  <c r="O89" i="1"/>
  <c r="M261" i="1"/>
  <c r="N265" i="1"/>
  <c r="N264" i="1" s="1"/>
  <c r="N221" i="1"/>
  <c r="N219" i="1" s="1"/>
  <c r="N216" i="1" s="1"/>
  <c r="L59" i="1"/>
  <c r="O97" i="1"/>
  <c r="N37" i="1"/>
  <c r="M248" i="1"/>
  <c r="M60" i="1"/>
  <c r="K9" i="1"/>
  <c r="K8" i="1" s="1"/>
  <c r="J121" i="1"/>
  <c r="O121" i="1" s="1"/>
  <c r="M30" i="1"/>
  <c r="O113" i="1"/>
  <c r="J112" i="1"/>
  <c r="F6" i="1"/>
  <c r="K279" i="1"/>
  <c r="M279" i="1" s="1"/>
  <c r="N163" i="1"/>
  <c r="N162" i="1" s="1"/>
  <c r="O91" i="1"/>
  <c r="I30" i="1"/>
  <c r="I8" i="1" s="1"/>
  <c r="O40" i="1"/>
  <c r="F59" i="1"/>
  <c r="H30" i="1"/>
  <c r="H8" i="1" s="1"/>
  <c r="N100" i="1"/>
  <c r="N99" i="1" s="1"/>
  <c r="J99" i="1"/>
  <c r="O130" i="1"/>
  <c r="O66" i="1"/>
  <c r="M222" i="1"/>
  <c r="O186" i="1"/>
  <c r="O264" i="1"/>
  <c r="O161" i="1"/>
  <c r="N161" i="1"/>
  <c r="N160" i="1" s="1"/>
  <c r="J160" i="1"/>
  <c r="G116" i="1"/>
  <c r="O65" i="1"/>
  <c r="J126" i="1"/>
  <c r="O127" i="1"/>
  <c r="N127" i="1"/>
  <c r="N126" i="1" s="1"/>
  <c r="J124" i="1"/>
  <c r="N125" i="1"/>
  <c r="N124" i="1" s="1"/>
  <c r="O125" i="1"/>
  <c r="J229" i="1"/>
  <c r="N143" i="1"/>
  <c r="N142" i="1" s="1"/>
  <c r="J142" i="1"/>
  <c r="O143" i="1"/>
  <c r="O249" i="1"/>
  <c r="J248" i="1"/>
  <c r="J155" i="1"/>
  <c r="N156" i="1"/>
  <c r="N155" i="1" s="1"/>
  <c r="O156" i="1"/>
  <c r="O82" i="1"/>
  <c r="O48" i="1"/>
  <c r="N48" i="1"/>
  <c r="O268" i="1"/>
  <c r="J114" i="1"/>
  <c r="N115" i="1"/>
  <c r="N114" i="1" s="1"/>
  <c r="O115" i="1"/>
  <c r="O168" i="1"/>
  <c r="N168" i="1"/>
  <c r="N167" i="1" s="1"/>
  <c r="J167" i="1"/>
  <c r="O137" i="1"/>
  <c r="J136" i="1"/>
  <c r="N137" i="1"/>
  <c r="N136" i="1" s="1"/>
  <c r="O44" i="1"/>
  <c r="N44" i="1"/>
  <c r="J184" i="1"/>
  <c r="O185" i="1"/>
  <c r="N185" i="1"/>
  <c r="N184" i="1" s="1"/>
  <c r="O107" i="1"/>
  <c r="N107" i="1"/>
  <c r="N106" i="1" s="1"/>
  <c r="N105" i="1" s="1"/>
  <c r="J106" i="1"/>
  <c r="N22" i="1"/>
  <c r="O22" i="1"/>
  <c r="N104" i="1"/>
  <c r="N103" i="1" s="1"/>
  <c r="J103" i="1"/>
  <c r="O104" i="1"/>
  <c r="O253" i="1"/>
  <c r="J164" i="1"/>
  <c r="O165" i="1"/>
  <c r="M148" i="1"/>
  <c r="O102" i="1"/>
  <c r="N102" i="1"/>
  <c r="N101" i="1" s="1"/>
  <c r="J101" i="1"/>
  <c r="O76" i="1"/>
  <c r="N76" i="1"/>
  <c r="N75" i="1" s="1"/>
  <c r="J75" i="1"/>
  <c r="M116" i="1"/>
  <c r="J281" i="1"/>
  <c r="O282" i="1"/>
  <c r="N282" i="1"/>
  <c r="N281" i="1" s="1"/>
  <c r="N280" i="1" s="1"/>
  <c r="N279" i="1" s="1"/>
  <c r="O266" i="1"/>
  <c r="J179" i="1"/>
  <c r="O180" i="1"/>
  <c r="N180" i="1"/>
  <c r="N179" i="1" s="1"/>
  <c r="O178" i="1"/>
  <c r="N178" i="1"/>
  <c r="J149" i="1"/>
  <c r="N150" i="1"/>
  <c r="N149" i="1" s="1"/>
  <c r="O150" i="1"/>
  <c r="O147" i="1"/>
  <c r="N147" i="1"/>
  <c r="N146" i="1" s="1"/>
  <c r="J146" i="1"/>
  <c r="M98" i="1"/>
  <c r="O16" i="1"/>
  <c r="N16" i="1"/>
  <c r="N15" i="1" s="1"/>
  <c r="N14" i="1" s="1"/>
  <c r="J15" i="1"/>
  <c r="J14" i="1" s="1"/>
  <c r="O12" i="1"/>
  <c r="J52" i="1"/>
  <c r="O247" i="1"/>
  <c r="N247" i="1"/>
  <c r="N246" i="1" s="1"/>
  <c r="J246" i="1"/>
  <c r="J276" i="1"/>
  <c r="O277" i="1"/>
  <c r="N277" i="1"/>
  <c r="N276" i="1" s="1"/>
  <c r="N275" i="1" s="1"/>
  <c r="N274" i="1" s="1"/>
  <c r="M181" i="1"/>
  <c r="O174" i="1"/>
  <c r="N174" i="1"/>
  <c r="N173" i="1" s="1"/>
  <c r="J173" i="1"/>
  <c r="J157" i="1"/>
  <c r="O158" i="1"/>
  <c r="N158" i="1"/>
  <c r="N157" i="1" s="1"/>
  <c r="O72" i="1"/>
  <c r="N72" i="1"/>
  <c r="N71" i="1" s="1"/>
  <c r="J71" i="1"/>
  <c r="O50" i="1"/>
  <c r="N50" i="1"/>
  <c r="O129" i="1"/>
  <c r="N129" i="1"/>
  <c r="J128" i="1"/>
  <c r="O25" i="1"/>
  <c r="N25" i="1"/>
  <c r="N23" i="1" s="1"/>
  <c r="J41" i="1"/>
  <c r="O263" i="1"/>
  <c r="N263" i="1"/>
  <c r="N262" i="1" s="1"/>
  <c r="J262" i="1"/>
  <c r="J261" i="1" s="1"/>
  <c r="J256" i="1"/>
  <c r="O257" i="1"/>
  <c r="N257" i="1"/>
  <c r="N256" i="1" s="1"/>
  <c r="N255" i="1" s="1"/>
  <c r="O144" i="1"/>
  <c r="O29" i="1"/>
  <c r="J28" i="1"/>
  <c r="N29" i="1"/>
  <c r="N28" i="1" s="1"/>
  <c r="H59" i="1"/>
  <c r="M109" i="1"/>
  <c r="O39" i="1"/>
  <c r="K59" i="1"/>
  <c r="O272" i="1"/>
  <c r="J271" i="1"/>
  <c r="O251" i="1"/>
  <c r="M133" i="1"/>
  <c r="N120" i="1"/>
  <c r="N119" i="1" s="1"/>
  <c r="J119" i="1"/>
  <c r="O120" i="1"/>
  <c r="O123" i="1"/>
  <c r="N123" i="1"/>
  <c r="J69" i="1"/>
  <c r="O70" i="1"/>
  <c r="N70" i="1"/>
  <c r="N69" i="1" s="1"/>
  <c r="N61" i="1"/>
  <c r="J98" i="1" l="1"/>
  <c r="J87" i="1"/>
  <c r="N98" i="1"/>
  <c r="O176" i="1"/>
  <c r="J175" i="1"/>
  <c r="O203" i="1"/>
  <c r="J202" i="1"/>
  <c r="N175" i="1"/>
  <c r="O182" i="1"/>
  <c r="J181" i="1"/>
  <c r="N261" i="1"/>
  <c r="N34" i="1"/>
  <c r="N30" i="1" s="1"/>
  <c r="K132" i="1"/>
  <c r="M132" i="1" s="1"/>
  <c r="L132" i="1"/>
  <c r="N78" i="1"/>
  <c r="N77" i="1" s="1"/>
  <c r="N248" i="1"/>
  <c r="N20" i="1"/>
  <c r="N19" i="1" s="1"/>
  <c r="I59" i="1"/>
  <c r="N195" i="1"/>
  <c r="N181" i="1" s="1"/>
  <c r="J55" i="1"/>
  <c r="O55" i="1" s="1"/>
  <c r="O78" i="1"/>
  <c r="J38" i="1"/>
  <c r="O38" i="1" s="1"/>
  <c r="N110" i="1"/>
  <c r="N109" i="1" s="1"/>
  <c r="I132" i="1"/>
  <c r="J237" i="1"/>
  <c r="N242" i="1"/>
  <c r="N237" i="1" s="1"/>
  <c r="J30" i="1"/>
  <c r="O30" i="1" s="1"/>
  <c r="L6" i="1"/>
  <c r="J9" i="1"/>
  <c r="O9" i="1" s="1"/>
  <c r="G132" i="1"/>
  <c r="O181" i="1"/>
  <c r="J222" i="1"/>
  <c r="O222" i="1" s="1"/>
  <c r="J60" i="1"/>
  <c r="O60" i="1" s="1"/>
  <c r="H132" i="1"/>
  <c r="H6" i="1" s="1"/>
  <c r="N133" i="1"/>
  <c r="J216" i="1"/>
  <c r="O216" i="1" s="1"/>
  <c r="G59" i="1"/>
  <c r="G6" i="1" s="1"/>
  <c r="J116" i="1"/>
  <c r="O116" i="1" s="1"/>
  <c r="J232" i="1"/>
  <c r="O232" i="1" s="1"/>
  <c r="N41" i="1"/>
  <c r="N38" i="1" s="1"/>
  <c r="J19" i="1"/>
  <c r="O19" i="1" s="1"/>
  <c r="O202" i="1"/>
  <c r="N128" i="1"/>
  <c r="N116" i="1" s="1"/>
  <c r="O99" i="1"/>
  <c r="O112" i="1"/>
  <c r="M59" i="1"/>
  <c r="M9" i="1"/>
  <c r="M8" i="1" s="1"/>
  <c r="J133" i="1"/>
  <c r="O133" i="1" s="1"/>
  <c r="O88" i="1"/>
  <c r="O179" i="1"/>
  <c r="J275" i="1"/>
  <c r="O276" i="1"/>
  <c r="O271" i="1"/>
  <c r="J270" i="1"/>
  <c r="N60" i="1"/>
  <c r="O28" i="1"/>
  <c r="O41" i="1"/>
  <c r="J105" i="1"/>
  <c r="O106" i="1"/>
  <c r="O167" i="1"/>
  <c r="O155" i="1"/>
  <c r="O77" i="1"/>
  <c r="O262" i="1"/>
  <c r="O71" i="1"/>
  <c r="O246" i="1"/>
  <c r="O75" i="1"/>
  <c r="O114" i="1"/>
  <c r="O142" i="1"/>
  <c r="O15" i="1"/>
  <c r="O146" i="1"/>
  <c r="O184" i="1"/>
  <c r="O128" i="1"/>
  <c r="O173" i="1"/>
  <c r="K6" i="1"/>
  <c r="O124" i="1"/>
  <c r="J255" i="1"/>
  <c r="O256" i="1"/>
  <c r="O157" i="1"/>
  <c r="O119" i="1"/>
  <c r="O52" i="1"/>
  <c r="J280" i="1"/>
  <c r="O281" i="1"/>
  <c r="O103" i="1"/>
  <c r="O69" i="1"/>
  <c r="J148" i="1"/>
  <c r="O149" i="1"/>
  <c r="O164" i="1"/>
  <c r="O126" i="1"/>
  <c r="J159" i="1"/>
  <c r="O160" i="1"/>
  <c r="N148" i="1"/>
  <c r="O101" i="1"/>
  <c r="I6" i="1"/>
  <c r="O136" i="1"/>
  <c r="O248" i="1"/>
  <c r="O229" i="1"/>
  <c r="N159" i="1"/>
  <c r="J109" i="1"/>
  <c r="N236" i="1" l="1"/>
  <c r="O237" i="1"/>
  <c r="J236" i="1"/>
  <c r="O236" i="1" s="1"/>
  <c r="J8" i="1"/>
  <c r="N132" i="1"/>
  <c r="J228" i="1"/>
  <c r="O228" i="1" s="1"/>
  <c r="N8" i="1"/>
  <c r="O148" i="1"/>
  <c r="O275" i="1"/>
  <c r="J274" i="1"/>
  <c r="O87" i="1"/>
  <c r="O175" i="1"/>
  <c r="O280" i="1"/>
  <c r="J279" i="1"/>
  <c r="M6" i="1"/>
  <c r="O14" i="1"/>
  <c r="O8" i="1" s="1"/>
  <c r="O261" i="1"/>
  <c r="N59" i="1"/>
  <c r="O109" i="1"/>
  <c r="O270" i="1"/>
  <c r="J59" i="1"/>
  <c r="O98" i="1"/>
  <c r="O159" i="1"/>
  <c r="O105" i="1"/>
  <c r="O255" i="1"/>
  <c r="J132" i="1"/>
  <c r="N6" i="1" l="1"/>
  <c r="J6" i="1"/>
  <c r="O59" i="1"/>
  <c r="O279" i="1"/>
  <c r="O132" i="1"/>
  <c r="O274" i="1"/>
  <c r="O6" i="1" l="1"/>
</calcChain>
</file>

<file path=xl/sharedStrings.xml><?xml version="1.0" encoding="utf-8"?>
<sst xmlns="http://schemas.openxmlformats.org/spreadsheetml/2006/main" count="292" uniqueCount="246">
  <si>
    <t>CUADRO COMPARATIVO: PROYECTO DE PRESUPUESTO 2023 Vs. PRESUPUESTO INICIAL AUTORIZADO Y PRESUPUESTO AUTORIZADO MODIFICADO 2022</t>
  </si>
  <si>
    <t>CAPITULO</t>
  </si>
  <si>
    <t>CONCEPTO</t>
  </si>
  <si>
    <t>PARTIDA</t>
  </si>
  <si>
    <t>PRESUPUESTO AUTORIZADO EJERCICIO 2022</t>
  </si>
  <si>
    <t>PROYECTO PRESUPUESTAL 2023</t>
  </si>
  <si>
    <t>COMPARATIVOS</t>
  </si>
  <si>
    <t>PRESUPUESTO INICIAL 2022</t>
  </si>
  <si>
    <t>AMPLIACIONES</t>
  </si>
  <si>
    <t>TRANSFERENCIAS</t>
  </si>
  <si>
    <t>Proyecto 2023 Vs. Presupuesto Inicial 2022</t>
  </si>
  <si>
    <t>Proyecto 2023 Vs. Presupuesto Inicial Modificado 2022</t>
  </si>
  <si>
    <t>GENERICA</t>
  </si>
  <si>
    <t>ESPECIFICA</t>
  </si>
  <si>
    <t>Descripción</t>
  </si>
  <si>
    <t>Ampliacion</t>
  </si>
  <si>
    <t>Reduccion</t>
  </si>
  <si>
    <t>PRESUPUESTO INICIAL 2022 MODIFICADO</t>
  </si>
  <si>
    <t>Cantidad</t>
  </si>
  <si>
    <t>%</t>
  </si>
  <si>
    <t>TOTALES</t>
  </si>
  <si>
    <t>SERVICIOS PERSONALES</t>
  </si>
  <si>
    <t>Remuneraciones al personal de carácter permanente</t>
  </si>
  <si>
    <t>Dietas</t>
  </si>
  <si>
    <t>Dietas y Retribuciones</t>
  </si>
  <si>
    <t>Sueldos base al personal permanente</t>
  </si>
  <si>
    <t>Sueldo tabular personal permanente</t>
  </si>
  <si>
    <t>Remuneraciones al personal de carácter transitorio</t>
  </si>
  <si>
    <t>12100 Honorarios asimilables a salarios</t>
  </si>
  <si>
    <t>Honorarios asimilables a salarios</t>
  </si>
  <si>
    <t>Sueldos base al personal eventual</t>
  </si>
  <si>
    <t>Sueldo tabular personal eventual</t>
  </si>
  <si>
    <t>Remuneraciones adicionales y especiales</t>
  </si>
  <si>
    <t>Primas por años de servicios efectivos prestados</t>
  </si>
  <si>
    <t>Primas por años de servicio efectivos prestados</t>
  </si>
  <si>
    <t>Prima de antigüedad</t>
  </si>
  <si>
    <t>Primas de vacaciones, dominical y gratificación de fin de año</t>
  </si>
  <si>
    <t>Prima vacacional</t>
  </si>
  <si>
    <t>Gratificación de fin de año</t>
  </si>
  <si>
    <t>Horas extraordinarias</t>
  </si>
  <si>
    <t>Tiempo extraordinario</t>
  </si>
  <si>
    <t>Compensaciones</t>
  </si>
  <si>
    <t>Seguridad social</t>
  </si>
  <si>
    <t>Aportaciones de seguridad social</t>
  </si>
  <si>
    <t>Aportaciones patronales de servicio médico</t>
  </si>
  <si>
    <t>Aportaciones patronales de fondo de pensiones</t>
  </si>
  <si>
    <t>Aportaciones para seguros</t>
  </si>
  <si>
    <t>Seguro de vida</t>
  </si>
  <si>
    <t>Seguro de vida Magistrados, Jueces y Consejeros</t>
  </si>
  <si>
    <t xml:space="preserve">Seguro Gastos médicos mayores Magistrados, Jueces y Consejeros </t>
  </si>
  <si>
    <t>Otras prestaciones sociales y económicas</t>
  </si>
  <si>
    <t>Prestaciones y haberes de retiro</t>
  </si>
  <si>
    <t>Pensiones y jubilaciones por convenio otros</t>
  </si>
  <si>
    <t>Prestaciones contractuales</t>
  </si>
  <si>
    <t>Canasta básica</t>
  </si>
  <si>
    <t>Bono de transporte</t>
  </si>
  <si>
    <t>Previsión social múltiple</t>
  </si>
  <si>
    <t>Incentivo a la eficiencia</t>
  </si>
  <si>
    <t>Bono por buena disposición</t>
  </si>
  <si>
    <t>Fomento educativo</t>
  </si>
  <si>
    <t>Otras prestaciones contractuales</t>
  </si>
  <si>
    <t>Otras prestaciones</t>
  </si>
  <si>
    <t>Gastos médicos menores Magistrados, Jueces y Consejeros</t>
  </si>
  <si>
    <t>Previsiones</t>
  </si>
  <si>
    <t>Previsiones de carácter laboral, económica y de seguridad social</t>
  </si>
  <si>
    <t>Reserva para incremento en percepciones</t>
  </si>
  <si>
    <t>Pago de estímulos a servidores públicos</t>
  </si>
  <si>
    <t>Estímulos</t>
  </si>
  <si>
    <t>Estímulo por productividad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</si>
  <si>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</si>
  <si>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</si>
  <si>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</si>
  <si>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oficina</t>
  </si>
  <si>
    <t>Equipos menores de oficina</t>
  </si>
  <si>
    <t>Otros equipos menores</t>
  </si>
  <si>
    <t>Materiales y útiles de impresión y reproducción</t>
  </si>
  <si>
    <t>Materiales, útiles y equipos menores de tecnologías de la información y comunicaciones</t>
  </si>
  <si>
    <t>Materiales, útiles y equipos menores de tecnologías de la información y comunicación</t>
  </si>
  <si>
    <t>Material impreso e información digital</t>
  </si>
  <si>
    <t>Material impreso y de apoyo informativo</t>
  </si>
  <si>
    <t>Material de limpieza</t>
  </si>
  <si>
    <t>Materiales y útiles de enseñanza</t>
  </si>
  <si>
    <t>Material didáctico</t>
  </si>
  <si>
    <t>Material para el registro e identificación de bienes y personas</t>
  </si>
  <si>
    <t>Material para credencialización</t>
  </si>
  <si>
    <t>Alimentos y utensilios</t>
  </si>
  <si>
    <t>Productos alimenticios para personas</t>
  </si>
  <si>
    <t>Alimentación de personal</t>
  </si>
  <si>
    <t>Agua y hielo para consumo humano</t>
  </si>
  <si>
    <t>Artículos de cafetería</t>
  </si>
  <si>
    <t>Utensilios para el servicio de alimentación</t>
  </si>
  <si>
    <t>Materias primas y materiales de produccion y comercializacion</t>
  </si>
  <si>
    <t>Insumos textiles adquiridos como materia prima</t>
  </si>
  <si>
    <t>Materiales y artículos de construcción y de reparación</t>
  </si>
  <si>
    <t>Cal, yeso y productos de yeso</t>
  </si>
  <si>
    <t>Material eléctrico y electrónico</t>
  </si>
  <si>
    <t>Material eléctrico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</si>
  <si>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</si>
  <si>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</si>
  <si>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</si>
  <si>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</si>
  <si>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Medicinas y productos farmacéuticos</t>
  </si>
  <si>
    <t>Materiales, accesorios y suministros médicos</t>
  </si>
  <si>
    <t>Materiales, accesorios y suministros de laboratorio</t>
  </si>
  <si>
    <t>Combustibles, lubricantes y aditivos</t>
  </si>
  <si>
    <t>Combustibles</t>
  </si>
  <si>
    <t>Lubricantes y aditivos</t>
  </si>
  <si>
    <t>Vestuario, blancos, prendas de protección y artículos deportivos</t>
  </si>
  <si>
    <t>Vestuario y uniformes</t>
  </si>
  <si>
    <t>Prendas de serguridad y proteccion personal</t>
  </si>
  <si>
    <t>Ropa de proteccion personal</t>
  </si>
  <si>
    <t>Artículos deportivos</t>
  </si>
  <si>
    <t>Herramientas, refacciones y accesorios menores</t>
  </si>
  <si>
    <t>Herramientas menores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</si>
  <si>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</si>
  <si>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</si>
  <si>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</si>
  <si>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mobiliario y equipo de administración</t>
  </si>
  <si>
    <t>Refacciones y accesorios menores de Mob. Y Eq. Educacional y recreativo</t>
  </si>
  <si>
    <t>Refacciones y accesorios menores de equipo de computo y tecnologías de la información</t>
  </si>
  <si>
    <t>Refacciones y accesorios menores de equipo de transporte</t>
  </si>
  <si>
    <t>Refacciones y accesorios menores de maquinaria y otros equipos</t>
  </si>
  <si>
    <t>Refacciones y accesorios menores de sistemas de aire acondicionado, calefacción y refrigeración</t>
  </si>
  <si>
    <t>Refacciones y accesorios menores de equipos de comunicación y telecomunicación</t>
  </si>
  <si>
    <t>SERVICIOS GENERALES</t>
  </si>
  <si>
    <t>Servicios básicos</t>
  </si>
  <si>
    <t>Energía eléctrica</t>
  </si>
  <si>
    <t>Servicio de energía eléctrica</t>
  </si>
  <si>
    <t>Gas</t>
  </si>
  <si>
    <t>Gas butano y propano</t>
  </si>
  <si>
    <t>Agua</t>
  </si>
  <si>
    <t>Servicio de agua potable</t>
  </si>
  <si>
    <t>Telefonía tradicional</t>
  </si>
  <si>
    <t>Servicio telefónico tradicional</t>
  </si>
  <si>
    <t>Telefonía celular</t>
  </si>
  <si>
    <t>Servicios de telefonía celular</t>
  </si>
  <si>
    <t>Servicio de acceso a Internet, redes y procesamiento de información</t>
  </si>
  <si>
    <t>Servicios postales y telegráficos</t>
  </si>
  <si>
    <t>Servicio postal, telégrafo y mensajería</t>
  </si>
  <si>
    <t>Servicios de arrendamiento</t>
  </si>
  <si>
    <t>Arrendamiento de edificios</t>
  </si>
  <si>
    <t>Arrendamiento de edificios y locales</t>
  </si>
  <si>
    <t>Arrendamiento mobiliario y equipo de administración, educacional y recreativo</t>
  </si>
  <si>
    <t>Arrendamiento mobiliario y equipo de administración, educacional, recreativo y de bienes informáticos</t>
  </si>
  <si>
    <t>Arrendamiento de maquinaria, otros equipos y herramientas</t>
  </si>
  <si>
    <t>Arrendamiento de maquinaria y herramientas</t>
  </si>
  <si>
    <t>Arrendamiento de activos intangibles</t>
  </si>
  <si>
    <t>Otros arrendamientos</t>
  </si>
  <si>
    <t>Servicios profesionales, científicos, técnicos y otros servicios</t>
  </si>
  <si>
    <t>Servicios legales, de contabilidad, auditoria y relacionados</t>
  </si>
  <si>
    <t>Servicios legales y asesorías en materia jurídica, económica y contable</t>
  </si>
  <si>
    <t>Servicios de diseño, arquitectura, ingeniería y actividades relacionadas</t>
  </si>
  <si>
    <t>Servicios y asesorías en materia de ingeniería, arquitectura y diseño</t>
  </si>
  <si>
    <t>Servicios de consultoria administrativa, proceso, tecnica y en tecnologias de la informacion</t>
  </si>
  <si>
    <t>Servicios de consultoría administrativa y procesos</t>
  </si>
  <si>
    <t>Servicios de consultoría en tecnologias de de la informacion</t>
  </si>
  <si>
    <t>Servicios de capacitación</t>
  </si>
  <si>
    <t>Servicios de apoyo administrativo, traducción, fotocopiado e impresión</t>
  </si>
  <si>
    <t>Servicio de apoyo administrativo y fotocopiado</t>
  </si>
  <si>
    <t>Servicios de impresión</t>
  </si>
  <si>
    <t>Otros servicios de apoyo administrativo</t>
  </si>
  <si>
    <t>Servicios de vigilancia</t>
  </si>
  <si>
    <t>Servicio de vigilancia y monitoreo</t>
  </si>
  <si>
    <t>Servicios Financieros, bancarios y comerciales</t>
  </si>
  <si>
    <t>Servicios financieros y bancarios</t>
  </si>
  <si>
    <t>Intereses, comisiones y servicios bancarios</t>
  </si>
  <si>
    <t>Avalúos no relacionados con la ejecución de obras</t>
  </si>
  <si>
    <t>Seguro  de bienes patrimoniales</t>
  </si>
  <si>
    <t>Seguros de bienes patrimoniales</t>
  </si>
  <si>
    <t>Servicios de instalación, reparación, mantenimiento y conservación</t>
  </si>
  <si>
    <t>Conservación y mantenimiento menor de inmuebles</t>
  </si>
  <si>
    <t>Conservación y mantenimiento menor de edificios y locales</t>
  </si>
  <si>
    <t>Instalación, reparación y mantenimiento de mobiliario y equipo de administración, educacional y recreativo</t>
  </si>
  <si>
    <t>Instalación, reparación y mantenimiento de mobiliario y equipo de administración</t>
  </si>
  <si>
    <t>Instalación, reparación y mantenimiento de equipo de computo y tecnologías de la información</t>
  </si>
  <si>
    <t>Reparación y mantenimiento de equipo de transporte</t>
  </si>
  <si>
    <t>Instalación, reparación y mantenimiento de maquinaria, otros equipos y herramientas</t>
  </si>
  <si>
    <t>Instalación, reparación y mantenimiento de sistemas de aire acondicionado, calefacción y de refrigeración</t>
  </si>
  <si>
    <t>Instalación, reparación y mantenimiento de equipo de comunicación y telecomunicación</t>
  </si>
  <si>
    <t>Instalación, reparación y mantenimiento de equipos de generación eléctrica y aparatos electrónicos</t>
  </si>
  <si>
    <t>Instalación, reparación y mantenimiento de otros equipos</t>
  </si>
  <si>
    <t>Servicios de limpieza y manejo de desechos</t>
  </si>
  <si>
    <t>Servicios de limpieza</t>
  </si>
  <si>
    <t>Servicio de lavandería</t>
  </si>
  <si>
    <t>Servicios de recolección y manejo de desechos</t>
  </si>
  <si>
    <t>Servicios de jardinería y fumigación</t>
  </si>
  <si>
    <t>Servicios de jardinería</t>
  </si>
  <si>
    <t>Servicios de fumigación</t>
  </si>
  <si>
    <t>Servicios de traslado y viáticos</t>
  </si>
  <si>
    <t>Pasajes aéreos</t>
  </si>
  <si>
    <t>Viáticos en el país</t>
  </si>
  <si>
    <t>Hospedaje en el país</t>
  </si>
  <si>
    <t>Renta de vehículos por comisiones en el pais</t>
  </si>
  <si>
    <t>Viáticos en el extranjero</t>
  </si>
  <si>
    <t>Hospedaje en el extranjero</t>
  </si>
  <si>
    <t>Otros servicios de traslado</t>
  </si>
  <si>
    <t>Otros servicios por comisiones en el pais y en el extranjero</t>
  </si>
  <si>
    <t>Peajes</t>
  </si>
  <si>
    <t>Hospedaje y pasajes de invitados</t>
  </si>
  <si>
    <t>Servicios oficiales</t>
  </si>
  <si>
    <t>Gastos de orden social y cultural</t>
  </si>
  <si>
    <t>Gastos de representación</t>
  </si>
  <si>
    <t>Reuniones de trabajo</t>
  </si>
  <si>
    <t>Otros servicios generales</t>
  </si>
  <si>
    <t>Impuestos y derechos</t>
  </si>
  <si>
    <t>Otros gastos por responsabilidades</t>
  </si>
  <si>
    <t>TRANSFERENCIAS, ASIGNACIONES, SUBSIDIOS Y OTRAS AYUDAS</t>
  </si>
  <si>
    <t>Transferencias internas y asignaciones al sector público</t>
  </si>
  <si>
    <t>Tansferencias internas otorgadas a entidades para estatales no empresariales y no financieras</t>
  </si>
  <si>
    <t>Transferecias a entidades estatales no empresariales y no financieras</t>
  </si>
  <si>
    <t>Ayudas sociales</t>
  </si>
  <si>
    <t>Ayudas sociales a instituciones sin fines de lucro</t>
  </si>
  <si>
    <t>Cuotas a Organismos Nacionales</t>
  </si>
  <si>
    <t>BIENES MUEBLES, INMUEBLES E INTANGIBLES</t>
  </si>
  <si>
    <t>Mobiliario y equipo de administración</t>
  </si>
  <si>
    <t>Muebles de oficina y estantería</t>
  </si>
  <si>
    <t>51200 Muebles, excepto de oficina y estanteria</t>
  </si>
  <si>
    <t>Muebles, excepto de oficina y estanteria</t>
  </si>
  <si>
    <t>Equipo de computo y tecnologías de la información</t>
  </si>
  <si>
    <t>Equipo de computo y de tecnología de la información</t>
  </si>
  <si>
    <t>Adquisición de impresor</t>
  </si>
  <si>
    <t>Equipo de cómputo diverso</t>
  </si>
  <si>
    <t>Otros mobiliarios y equipos de administración</t>
  </si>
  <si>
    <t>Mobiliario y equipo educacional y recreativo</t>
  </si>
  <si>
    <t>Equipos y aparatos audiovisuales</t>
  </si>
  <si>
    <t>Cámaras fotográficas y de video</t>
  </si>
  <si>
    <t>52900 Otro mobiliario y equipo educacional y recreativo</t>
  </si>
  <si>
    <t>Otro mobiliario y equipo educacional y recreativo</t>
  </si>
  <si>
    <t>Vehículos y equipo terrestre</t>
  </si>
  <si>
    <t>Equipo de defensa y seguridad</t>
  </si>
  <si>
    <t>Maquinaria, otros equipos y herramientas</t>
  </si>
  <si>
    <t>Sistemas de aire acondicionado, calefacción y de refrigeración industrial y comercial</t>
  </si>
  <si>
    <t>Maquinaria y equipo de aire acondicionado</t>
  </si>
  <si>
    <t>Equipo de comunicación y telecomunicación</t>
  </si>
  <si>
    <t>Equipos de generación eléctrica, aparatos y accesorios eléctricos</t>
  </si>
  <si>
    <t>Herramientas y maquinas-herramienta</t>
  </si>
  <si>
    <t>Activos intangibles</t>
  </si>
  <si>
    <t>Licencias informáticas e intelectuales</t>
  </si>
  <si>
    <t>INVERSION PÚBLICA</t>
  </si>
  <si>
    <t>Obra pública en bienes propios</t>
  </si>
  <si>
    <t>Trabajos de acabados en edificaciones y otros trabajos especializados</t>
  </si>
  <si>
    <t>Acabados y otros trabajos especializados en bienes propios</t>
  </si>
  <si>
    <t>INVERSIONES FINANCIERAS Y OTRAS PROVISIONES</t>
  </si>
  <si>
    <t>Inversiones en Fideicomisos, Mandatos y Otros análogos</t>
  </si>
  <si>
    <t>Inversiones en Fideicomisos del Poder Judicial</t>
  </si>
  <si>
    <t>Inversiones en Fideicomisos del Poder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</si>
</sst>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Font="1" applyBorder="1"/>
    <xf numFmtId="0" fontId="3" fillId="0" borderId="1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/>
    <xf numFmtId="164" fontId="4" fillId="0" borderId="17" xfId="0" applyNumberFormat="1" applyFont="1" applyBorder="1" applyAlignment="1" applyProtection="1">
      <alignment horizontal="center" vertical="top"/>
      <protection locked="0"/>
    </xf>
    <xf numFmtId="164" fontId="4" fillId="0" borderId="18" xfId="0" applyNumberFormat="1" applyFont="1" applyBorder="1" applyAlignment="1" applyProtection="1">
      <alignment horizontal="left" vertical="top"/>
      <protection locked="0"/>
    </xf>
    <xf numFmtId="40" fontId="4" fillId="0" borderId="19" xfId="0" applyNumberFormat="1" applyFont="1" applyBorder="1" applyAlignment="1" applyProtection="1">
      <alignment vertical="top"/>
      <protection locked="0"/>
    </xf>
    <xf numFmtId="40" fontId="2" fillId="4" borderId="20" xfId="0" applyNumberFormat="1" applyFont="1" applyFill="1" applyBorder="1" applyAlignment="1" applyProtection="1">
      <alignment vertical="top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/>
    <xf numFmtId="0" fontId="2" fillId="4" borderId="23" xfId="0" applyFont="1" applyFill="1" applyBorder="1" applyAlignment="1"/>
    <xf numFmtId="0" fontId="2" fillId="4" borderId="24" xfId="0" applyFont="1" applyFill="1" applyBorder="1" applyAlignment="1">
      <alignment vertical="top"/>
    </xf>
    <xf numFmtId="0" fontId="4" fillId="0" borderId="18" xfId="0" applyFont="1" applyFill="1" applyBorder="1" applyAlignment="1"/>
    <xf numFmtId="0" fontId="4" fillId="0" borderId="25" xfId="0" applyFont="1" applyFill="1" applyBorder="1" applyAlignment="1"/>
    <xf numFmtId="164" fontId="4" fillId="0" borderId="25" xfId="0" applyNumberFormat="1" applyFont="1" applyFill="1" applyBorder="1" applyAlignment="1" applyProtection="1">
      <alignment horizontal="center" vertical="top"/>
      <protection locked="0"/>
    </xf>
    <xf numFmtId="164" fontId="4" fillId="0" borderId="25" xfId="0" applyNumberFormat="1" applyFont="1" applyFill="1" applyBorder="1" applyAlignment="1" applyProtection="1">
      <alignment horizontal="left" vertical="top"/>
      <protection locked="0"/>
    </xf>
    <xf numFmtId="40" fontId="4" fillId="0" borderId="19" xfId="0" applyNumberFormat="1" applyFont="1" applyFill="1" applyBorder="1" applyAlignment="1" applyProtection="1">
      <alignment vertical="top"/>
      <protection locked="0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/>
    <xf numFmtId="0" fontId="2" fillId="0" borderId="23" xfId="0" applyFont="1" applyFill="1" applyBorder="1" applyAlignment="1"/>
    <xf numFmtId="0" fontId="2" fillId="0" borderId="24" xfId="0" applyFont="1" applyFill="1" applyBorder="1" applyAlignment="1">
      <alignment vertical="top"/>
    </xf>
    <xf numFmtId="40" fontId="2" fillId="0" borderId="20" xfId="0" applyNumberFormat="1" applyFont="1" applyFill="1" applyBorder="1" applyAlignment="1" applyProtection="1">
      <alignment vertical="top"/>
    </xf>
    <xf numFmtId="0" fontId="4" fillId="0" borderId="21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left"/>
    </xf>
    <xf numFmtId="0" fontId="2" fillId="5" borderId="22" xfId="0" applyFont="1" applyFill="1" applyBorder="1" applyAlignment="1"/>
    <xf numFmtId="0" fontId="2" fillId="5" borderId="23" xfId="0" applyFont="1" applyFill="1" applyBorder="1" applyAlignment="1"/>
    <xf numFmtId="0" fontId="2" fillId="5" borderId="24" xfId="0" applyFont="1" applyFill="1" applyBorder="1" applyAlignment="1">
      <alignment vertical="top"/>
    </xf>
    <xf numFmtId="40" fontId="2" fillId="5" borderId="20" xfId="0" applyNumberFormat="1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>
      <alignment horizontal="left"/>
    </xf>
    <xf numFmtId="0" fontId="4" fillId="4" borderId="26" xfId="0" applyFont="1" applyFill="1" applyBorder="1" applyAlignment="1">
      <alignment horizontal="left"/>
    </xf>
    <xf numFmtId="0" fontId="4" fillId="4" borderId="22" xfId="0" applyFont="1" applyFill="1" applyBorder="1" applyAlignment="1"/>
    <xf numFmtId="0" fontId="4" fillId="4" borderId="24" xfId="0" applyFont="1" applyFill="1" applyBorder="1" applyAlignment="1">
      <alignment vertical="top"/>
    </xf>
    <xf numFmtId="40" fontId="4" fillId="4" borderId="20" xfId="0" applyNumberFormat="1" applyFont="1" applyFill="1" applyBorder="1" applyAlignment="1" applyProtection="1">
      <alignment vertical="top"/>
      <protection locked="0"/>
    </xf>
    <xf numFmtId="40" fontId="4" fillId="0" borderId="20" xfId="0" applyNumberFormat="1" applyFont="1" applyFill="1" applyBorder="1" applyAlignment="1" applyProtection="1">
      <alignment vertical="top"/>
      <protection locked="0"/>
    </xf>
    <xf numFmtId="0" fontId="4" fillId="0" borderId="26" xfId="0" applyFont="1" applyFill="1" applyBorder="1" applyAlignment="1"/>
    <xf numFmtId="164" fontId="4" fillId="0" borderId="26" xfId="0" applyNumberFormat="1" applyFont="1" applyBorder="1" applyAlignment="1" applyProtection="1">
      <alignment horizontal="right" vertical="top"/>
      <protection locked="0"/>
    </xf>
    <xf numFmtId="164" fontId="4" fillId="0" borderId="22" xfId="0" applyNumberFormat="1" applyFont="1" applyBorder="1" applyAlignment="1" applyProtection="1">
      <alignment horizontal="left" vertical="top" wrapText="1"/>
      <protection locked="0"/>
    </xf>
    <xf numFmtId="0" fontId="4" fillId="4" borderId="24" xfId="0" applyFont="1" applyFill="1" applyBorder="1" applyAlignment="1">
      <alignment vertical="top" wrapText="1"/>
    </xf>
    <xf numFmtId="0" fontId="2" fillId="5" borderId="24" xfId="0" applyFont="1" applyFill="1" applyBorder="1" applyAlignment="1">
      <alignment vertical="top" wrapText="1"/>
    </xf>
    <xf numFmtId="164" fontId="4" fillId="0" borderId="17" xfId="0" applyNumberFormat="1" applyFont="1" applyBorder="1" applyAlignment="1" applyProtection="1">
      <alignment horizontal="right" vertical="top"/>
      <protection locked="0"/>
    </xf>
    <xf numFmtId="164" fontId="4" fillId="0" borderId="18" xfId="0" applyNumberFormat="1" applyFont="1" applyBorder="1" applyAlignment="1" applyProtection="1">
      <alignment horizontal="left" vertical="top" wrapText="1"/>
      <protection locked="0"/>
    </xf>
    <xf numFmtId="0" fontId="5" fillId="0" borderId="0" xfId="0" applyNumberFormat="1" applyFont="1" applyFill="1" applyBorder="1" applyAlignment="1">
      <alignment vertical="center" wrapText="1" shrinkToFit="1"/>
    </xf>
    <xf numFmtId="49" fontId="5" fillId="0" borderId="0" xfId="0" applyNumberFormat="1" applyFont="1" applyFill="1" applyBorder="1" applyAlignment="1">
      <alignment horizontal="left" vertical="center" wrapText="1" shrinkToFit="1"/>
    </xf>
    <xf numFmtId="0" fontId="2" fillId="0" borderId="24" xfId="0" applyFont="1" applyFill="1" applyBorder="1" applyAlignment="1">
      <alignment vertical="top" wrapText="1"/>
    </xf>
    <xf numFmtId="40" fontId="2" fillId="0" borderId="20" xfId="0" applyNumberFormat="1" applyFont="1" applyFill="1" applyBorder="1" applyAlignment="1" applyProtection="1">
      <alignment vertical="top"/>
      <protection locked="0"/>
    </xf>
    <xf numFmtId="164" fontId="4" fillId="0" borderId="22" xfId="0" applyNumberFormat="1" applyFont="1" applyBorder="1" applyAlignment="1" applyProtection="1">
      <alignment horizontal="right" vertical="top"/>
      <protection locked="0"/>
    </xf>
    <xf numFmtId="164" fontId="4" fillId="0" borderId="23" xfId="0" applyNumberFormat="1" applyFont="1" applyBorder="1" applyAlignment="1" applyProtection="1">
      <alignment horizontal="left" vertical="top" wrapText="1"/>
      <protection locked="0"/>
    </xf>
    <xf numFmtId="0" fontId="4" fillId="0" borderId="22" xfId="0" applyFont="1" applyFill="1" applyBorder="1" applyAlignment="1">
      <alignment horizontal="left"/>
    </xf>
    <xf numFmtId="164" fontId="4" fillId="0" borderId="23" xfId="0" applyNumberFormat="1" applyFont="1" applyBorder="1" applyAlignment="1" applyProtection="1">
      <alignment horizontal="right" vertical="top"/>
      <protection locked="0"/>
    </xf>
    <xf numFmtId="0" fontId="0" fillId="0" borderId="26" xfId="0" applyFont="1" applyFill="1" applyBorder="1" applyAlignment="1"/>
    <xf numFmtId="0" fontId="0" fillId="0" borderId="26" xfId="0" applyFont="1" applyFill="1" applyBorder="1" applyAlignment="1">
      <alignment horizontal="left"/>
    </xf>
    <xf numFmtId="164" fontId="0" fillId="0" borderId="26" xfId="0" applyNumberFormat="1" applyFont="1" applyBorder="1" applyAlignment="1" applyProtection="1">
      <alignment horizontal="right" vertical="top"/>
      <protection locked="0"/>
    </xf>
    <xf numFmtId="164" fontId="0" fillId="0" borderId="22" xfId="0" applyNumberFormat="1" applyFont="1" applyBorder="1" applyAlignment="1" applyProtection="1">
      <alignment horizontal="left" vertical="top" wrapText="1"/>
      <protection locked="0"/>
    </xf>
    <xf numFmtId="164" fontId="0" fillId="0" borderId="22" xfId="0" applyNumberFormat="1" applyFont="1" applyBorder="1" applyAlignment="1" applyProtection="1">
      <alignment horizontal="right" vertical="top"/>
      <protection locked="0"/>
    </xf>
    <xf numFmtId="164" fontId="0" fillId="0" borderId="23" xfId="0" applyNumberFormat="1" applyFont="1" applyBorder="1" applyAlignment="1" applyProtection="1">
      <alignment horizontal="left" vertical="top" wrapText="1"/>
      <protection locked="0"/>
    </xf>
    <xf numFmtId="0" fontId="0" fillId="0" borderId="22" xfId="0" applyFont="1" applyFill="1" applyBorder="1" applyAlignment="1">
      <alignment horizontal="left"/>
    </xf>
    <xf numFmtId="164" fontId="0" fillId="0" borderId="23" xfId="0" applyNumberFormat="1" applyFont="1" applyBorder="1" applyAlignment="1" applyProtection="1">
      <alignment horizontal="right" vertical="top"/>
      <protection locked="0"/>
    </xf>
    <xf numFmtId="164" fontId="4" fillId="0" borderId="22" xfId="0" applyNumberFormat="1" applyFont="1" applyBorder="1" applyAlignment="1" applyProtection="1">
      <alignment vertical="top" wrapText="1"/>
      <protection locked="0"/>
    </xf>
    <xf numFmtId="164" fontId="4" fillId="0" borderId="23" xfId="0" applyNumberFormat="1" applyFont="1" applyBorder="1" applyAlignment="1" applyProtection="1">
      <alignment vertical="top" wrapText="1"/>
      <protection locked="0"/>
    </xf>
    <xf numFmtId="0" fontId="0" fillId="0" borderId="22" xfId="0" applyFont="1" applyFill="1" applyBorder="1" applyAlignment="1"/>
    <xf numFmtId="0" fontId="0" fillId="0" borderId="23" xfId="0" applyFont="1" applyFill="1" applyBorder="1" applyAlignment="1">
      <alignment horizontal="left"/>
    </xf>
    <xf numFmtId="0" fontId="4" fillId="0" borderId="22" xfId="0" applyFont="1" applyFill="1" applyBorder="1" applyAlignment="1"/>
    <xf numFmtId="0" fontId="4" fillId="0" borderId="23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/>
    <xf numFmtId="0" fontId="4" fillId="0" borderId="28" xfId="0" applyFont="1" applyFill="1" applyBorder="1" applyAlignment="1">
      <alignment horizontal="left"/>
    </xf>
    <xf numFmtId="164" fontId="4" fillId="0" borderId="28" xfId="0" applyNumberFormat="1" applyFont="1" applyBorder="1" applyAlignment="1" applyProtection="1">
      <alignment horizontal="right" vertical="top"/>
      <protection locked="0"/>
    </xf>
    <xf numFmtId="164" fontId="4" fillId="0" borderId="29" xfId="0" applyNumberFormat="1" applyFont="1" applyBorder="1" applyAlignment="1" applyProtection="1">
      <alignment horizontal="left" vertical="top" wrapText="1"/>
      <protection locked="0"/>
    </xf>
    <xf numFmtId="40" fontId="4" fillId="0" borderId="30" xfId="0" applyNumberFormat="1" applyFont="1" applyFill="1" applyBorder="1" applyAlignment="1" applyProtection="1">
      <alignment vertical="top"/>
      <protection locked="0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/>
    <xf numFmtId="0" fontId="4" fillId="0" borderId="32" xfId="0" applyFont="1" applyFill="1" applyBorder="1" applyAlignment="1">
      <alignment horizontal="left"/>
    </xf>
    <xf numFmtId="164" fontId="4" fillId="0" borderId="32" xfId="0" applyNumberFormat="1" applyFont="1" applyBorder="1" applyAlignment="1" applyProtection="1">
      <alignment horizontal="right" vertical="top"/>
      <protection locked="0"/>
    </xf>
    <xf numFmtId="164" fontId="4" fillId="0" borderId="32" xfId="0" applyNumberFormat="1" applyFont="1" applyBorder="1" applyAlignment="1" applyProtection="1">
      <alignment horizontal="left" vertical="top" wrapText="1"/>
      <protection locked="0"/>
    </xf>
    <xf numFmtId="40" fontId="4" fillId="0" borderId="33" xfId="0" applyNumberFormat="1" applyFont="1" applyFill="1" applyBorder="1" applyAlignment="1" applyProtection="1">
      <alignment vertical="top"/>
      <protection locked="0"/>
    </xf>
    <xf numFmtId="40" fontId="4" fillId="0" borderId="34" xfId="0" applyNumberFormat="1" applyFont="1" applyFill="1" applyBorder="1" applyAlignment="1" applyProtection="1">
      <alignment vertical="top"/>
      <protection locked="0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vertical="top" wrapText="1"/>
    </xf>
    <xf numFmtId="40" fontId="4" fillId="0" borderId="0" xfId="0" applyNumberFormat="1" applyFont="1" applyFill="1" applyBorder="1" applyAlignment="1" applyProtection="1">
      <alignment vertical="top"/>
      <protection locked="0"/>
    </xf>
    <xf numFmtId="40" fontId="4" fillId="0" borderId="0" xfId="0" applyNumberFormat="1" applyFont="1" applyBorder="1" applyAlignment="1" applyProtection="1">
      <alignment vertical="top"/>
      <protection locked="0"/>
    </xf>
    <xf numFmtId="0" fontId="4" fillId="0" borderId="0" xfId="0" applyFont="1" applyAlignment="1"/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PJ_2022_ADECUACIONES_PRESUPUESTA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_PARTIDA_ESPECIFICA"/>
      <sheetName val="GLOBAL_TODAS"/>
      <sheetName val="globales"/>
      <sheetName val="globales (2)"/>
      <sheetName val="COG_PARTIDA_ESPECIFICA (2)"/>
    </sheetNames>
    <sheetDataSet>
      <sheetData sheetId="0">
        <row r="10">
          <cell r="H10">
            <v>139505467</v>
          </cell>
        </row>
        <row r="11">
          <cell r="AC11">
            <v>5513080.7000000002</v>
          </cell>
          <cell r="AP11">
            <v>-2865642.7</v>
          </cell>
          <cell r="AQ11">
            <v>0</v>
          </cell>
        </row>
        <row r="13">
          <cell r="AC13">
            <v>13859842.26</v>
          </cell>
          <cell r="AP13">
            <v>-13000000</v>
          </cell>
          <cell r="AQ13">
            <v>0</v>
          </cell>
        </row>
        <row r="16">
          <cell r="AC16">
            <v>0</v>
          </cell>
          <cell r="AP16">
            <v>0</v>
          </cell>
          <cell r="AQ16">
            <v>190800</v>
          </cell>
        </row>
        <row r="18">
          <cell r="AC18">
            <v>0</v>
          </cell>
          <cell r="AP18">
            <v>0</v>
          </cell>
          <cell r="AQ18">
            <v>0</v>
          </cell>
        </row>
        <row r="23">
          <cell r="AC23">
            <v>239603.55</v>
          </cell>
          <cell r="AP23">
            <v>0</v>
          </cell>
          <cell r="AQ23">
            <v>0</v>
          </cell>
        </row>
        <row r="24">
          <cell r="AC24">
            <v>0</v>
          </cell>
          <cell r="AP24">
            <v>0</v>
          </cell>
          <cell r="AQ24">
            <v>1605812.25</v>
          </cell>
        </row>
        <row r="26">
          <cell r="AC26">
            <v>1349861.6</v>
          </cell>
          <cell r="AP26">
            <v>0</v>
          </cell>
          <cell r="AQ26">
            <v>0</v>
          </cell>
        </row>
        <row r="27">
          <cell r="AC27">
            <v>5233936.6899999995</v>
          </cell>
          <cell r="AP27">
            <v>0</v>
          </cell>
          <cell r="AQ27">
            <v>0</v>
          </cell>
        </row>
        <row r="29">
          <cell r="AC29">
            <v>0</v>
          </cell>
          <cell r="AP29">
            <v>0</v>
          </cell>
          <cell r="AQ29">
            <v>0</v>
          </cell>
        </row>
        <row r="31">
          <cell r="AC31">
            <v>354449</v>
          </cell>
          <cell r="AP31">
            <v>0</v>
          </cell>
          <cell r="AQ31">
            <v>20400000</v>
          </cell>
        </row>
        <row r="34">
          <cell r="AC34">
            <v>2772209.32</v>
          </cell>
          <cell r="AP34">
            <v>-950000</v>
          </cell>
          <cell r="AQ34">
            <v>1069030.45</v>
          </cell>
        </row>
        <row r="35">
          <cell r="AC35">
            <v>3133344.96</v>
          </cell>
          <cell r="AP35">
            <v>0</v>
          </cell>
          <cell r="AQ35">
            <v>950000</v>
          </cell>
        </row>
        <row r="37">
          <cell r="AC37">
            <v>1961</v>
          </cell>
          <cell r="AP37">
            <v>0</v>
          </cell>
          <cell r="AQ37">
            <v>0</v>
          </cell>
        </row>
        <row r="38">
          <cell r="AC38">
            <v>9208</v>
          </cell>
          <cell r="AP38">
            <v>0</v>
          </cell>
          <cell r="AQ38">
            <v>220000</v>
          </cell>
        </row>
        <row r="40">
          <cell r="AC40">
            <v>92057</v>
          </cell>
          <cell r="AP40">
            <v>0</v>
          </cell>
          <cell r="AQ40">
            <v>0</v>
          </cell>
        </row>
        <row r="45">
          <cell r="AC45">
            <v>0</v>
          </cell>
          <cell r="AP45">
            <v>0</v>
          </cell>
          <cell r="AQ45">
            <v>0</v>
          </cell>
        </row>
        <row r="47">
          <cell r="AC47">
            <v>2253028.48</v>
          </cell>
          <cell r="AP47">
            <v>0</v>
          </cell>
          <cell r="AQ47">
            <v>0</v>
          </cell>
        </row>
        <row r="48">
          <cell r="AC48">
            <v>1186749.02</v>
          </cell>
          <cell r="AP48">
            <v>0</v>
          </cell>
          <cell r="AQ48">
            <v>0</v>
          </cell>
        </row>
        <row r="49">
          <cell r="AC49">
            <v>5433446.0199999996</v>
          </cell>
          <cell r="AP49">
            <v>-270000</v>
          </cell>
          <cell r="AQ49">
            <v>0</v>
          </cell>
        </row>
        <row r="50">
          <cell r="AC50">
            <v>1243431.28</v>
          </cell>
          <cell r="AP50">
            <v>0</v>
          </cell>
          <cell r="AQ50">
            <v>270000</v>
          </cell>
        </row>
        <row r="51">
          <cell r="AC51">
            <v>0</v>
          </cell>
          <cell r="AP51">
            <v>0</v>
          </cell>
          <cell r="AQ51">
            <v>0</v>
          </cell>
        </row>
        <row r="52">
          <cell r="AC52">
            <v>998424.91</v>
          </cell>
          <cell r="AP52">
            <v>0</v>
          </cell>
          <cell r="AQ52">
            <v>0</v>
          </cell>
        </row>
        <row r="53">
          <cell r="AC53">
            <v>37901.18</v>
          </cell>
          <cell r="AP53">
            <v>0</v>
          </cell>
          <cell r="AQ53">
            <v>0</v>
          </cell>
        </row>
        <row r="57">
          <cell r="AC57">
            <v>0</v>
          </cell>
          <cell r="AP57">
            <v>0</v>
          </cell>
          <cell r="AQ57">
            <v>0</v>
          </cell>
        </row>
        <row r="58">
          <cell r="AC58">
            <v>36823</v>
          </cell>
          <cell r="AP58">
            <v>-2800000</v>
          </cell>
          <cell r="AQ58">
            <v>0</v>
          </cell>
        </row>
        <row r="62">
          <cell r="AC62">
            <v>0</v>
          </cell>
          <cell r="AP62">
            <v>0</v>
          </cell>
          <cell r="AQ62">
            <v>0</v>
          </cell>
        </row>
        <row r="65">
          <cell r="AC65">
            <v>86983.290000000008</v>
          </cell>
          <cell r="AP65">
            <v>-4600000</v>
          </cell>
          <cell r="AQ65">
            <v>0</v>
          </cell>
        </row>
        <row r="70">
          <cell r="AC70">
            <v>0</v>
          </cell>
          <cell r="AP70">
            <v>0</v>
          </cell>
          <cell r="AQ70">
            <v>439956.84</v>
          </cell>
        </row>
        <row r="71">
          <cell r="AC71">
            <v>0</v>
          </cell>
          <cell r="AP71">
            <v>0</v>
          </cell>
          <cell r="AQ71">
            <v>0</v>
          </cell>
        </row>
        <row r="72">
          <cell r="AC72">
            <v>0</v>
          </cell>
          <cell r="AP72">
            <v>0</v>
          </cell>
          <cell r="AQ72">
            <v>0</v>
          </cell>
        </row>
        <row r="74">
          <cell r="AC74">
            <v>0</v>
          </cell>
          <cell r="AP74">
            <v>0</v>
          </cell>
          <cell r="AQ74">
            <v>0</v>
          </cell>
        </row>
        <row r="76">
          <cell r="AC76">
            <v>0</v>
          </cell>
          <cell r="AP76">
            <v>-72747</v>
          </cell>
          <cell r="AQ76">
            <v>0</v>
          </cell>
        </row>
        <row r="78">
          <cell r="AC78">
            <v>0</v>
          </cell>
          <cell r="AP78">
            <v>0</v>
          </cell>
          <cell r="AQ78">
            <v>50000</v>
          </cell>
        </row>
        <row r="80">
          <cell r="AC80">
            <v>0</v>
          </cell>
          <cell r="AP80">
            <v>0</v>
          </cell>
          <cell r="AQ80">
            <v>85000</v>
          </cell>
        </row>
        <row r="82">
          <cell r="AC82">
            <v>0</v>
          </cell>
          <cell r="AP82">
            <v>-150000</v>
          </cell>
          <cell r="AQ82">
            <v>0</v>
          </cell>
        </row>
        <row r="84">
          <cell r="AC84">
            <v>0</v>
          </cell>
          <cell r="AP84">
            <v>0</v>
          </cell>
          <cell r="AQ84">
            <v>0</v>
          </cell>
        </row>
        <row r="87">
          <cell r="AC87">
            <v>0</v>
          </cell>
          <cell r="AP87">
            <v>0</v>
          </cell>
          <cell r="AQ87">
            <v>0</v>
          </cell>
        </row>
        <row r="88">
          <cell r="AC88">
            <v>0</v>
          </cell>
          <cell r="AP88">
            <v>0</v>
          </cell>
          <cell r="AQ88">
            <v>50000</v>
          </cell>
        </row>
        <row r="89">
          <cell r="AC89">
            <v>0</v>
          </cell>
          <cell r="AP89">
            <v>0</v>
          </cell>
          <cell r="AQ89">
            <v>0</v>
          </cell>
        </row>
        <row r="91">
          <cell r="AC91">
            <v>0</v>
          </cell>
          <cell r="AP91">
            <v>0</v>
          </cell>
          <cell r="AQ91">
            <v>0</v>
          </cell>
        </row>
        <row r="99">
          <cell r="AC99">
            <v>0</v>
          </cell>
          <cell r="AP99">
            <v>-55000</v>
          </cell>
          <cell r="AQ99">
            <v>0</v>
          </cell>
        </row>
        <row r="105">
          <cell r="AC105">
            <v>5184</v>
          </cell>
          <cell r="AP105">
            <v>0</v>
          </cell>
          <cell r="AQ105">
            <v>40000</v>
          </cell>
        </row>
        <row r="107">
          <cell r="AC107">
            <v>0</v>
          </cell>
          <cell r="AP107">
            <v>-10000</v>
          </cell>
          <cell r="AQ107">
            <v>0</v>
          </cell>
        </row>
        <row r="109">
          <cell r="AC109">
            <v>0</v>
          </cell>
          <cell r="AP109">
            <v>-40000</v>
          </cell>
          <cell r="AQ109">
            <v>60000</v>
          </cell>
        </row>
        <row r="111">
          <cell r="AC111">
            <v>0</v>
          </cell>
          <cell r="AP111">
            <v>0</v>
          </cell>
          <cell r="AQ111">
            <v>60000</v>
          </cell>
        </row>
        <row r="114">
          <cell r="AC114">
            <v>0</v>
          </cell>
          <cell r="AP114">
            <v>0</v>
          </cell>
          <cell r="AQ114">
            <v>0</v>
          </cell>
        </row>
        <row r="116">
          <cell r="AC116">
            <v>0</v>
          </cell>
          <cell r="AP116">
            <v>-200000</v>
          </cell>
          <cell r="AQ116">
            <v>0</v>
          </cell>
        </row>
        <row r="118">
          <cell r="AC118">
            <v>0</v>
          </cell>
          <cell r="AP118">
            <v>0</v>
          </cell>
          <cell r="AQ118">
            <v>0</v>
          </cell>
        </row>
        <row r="123">
          <cell r="AC123">
            <v>1918957</v>
          </cell>
          <cell r="AP123">
            <v>0</v>
          </cell>
          <cell r="AQ123">
            <v>0</v>
          </cell>
        </row>
        <row r="124">
          <cell r="AC124">
            <v>0</v>
          </cell>
          <cell r="AP124">
            <v>-60000</v>
          </cell>
          <cell r="AQ124">
            <v>0</v>
          </cell>
        </row>
        <row r="127">
          <cell r="AC127">
            <v>0</v>
          </cell>
          <cell r="AP127">
            <v>0</v>
          </cell>
          <cell r="AQ127">
            <v>0</v>
          </cell>
        </row>
        <row r="130">
          <cell r="AC130">
            <v>0</v>
          </cell>
          <cell r="AP130">
            <v>0</v>
          </cell>
          <cell r="AQ130">
            <v>0</v>
          </cell>
        </row>
        <row r="132">
          <cell r="AC132">
            <v>0</v>
          </cell>
          <cell r="AP132">
            <v>-40000</v>
          </cell>
          <cell r="AQ132">
            <v>0</v>
          </cell>
        </row>
        <row r="135">
          <cell r="AC135">
            <v>0</v>
          </cell>
          <cell r="AP135">
            <v>0</v>
          </cell>
          <cell r="AQ135">
            <v>30000</v>
          </cell>
        </row>
        <row r="137">
          <cell r="AC137">
            <v>0</v>
          </cell>
          <cell r="AP137">
            <v>0</v>
          </cell>
          <cell r="AQ137">
            <v>10000</v>
          </cell>
        </row>
        <row r="139">
          <cell r="AC139">
            <v>0</v>
          </cell>
          <cell r="AP139">
            <v>-15000</v>
          </cell>
          <cell r="AQ139">
            <v>0</v>
          </cell>
        </row>
        <row r="140">
          <cell r="AC140">
            <v>0</v>
          </cell>
          <cell r="AP140">
            <v>0</v>
          </cell>
          <cell r="AQ140">
            <v>0</v>
          </cell>
        </row>
        <row r="142">
          <cell r="AC142">
            <v>198241</v>
          </cell>
          <cell r="AP142">
            <v>0</v>
          </cell>
          <cell r="AQ142">
            <v>0</v>
          </cell>
        </row>
        <row r="144">
          <cell r="AC144">
            <v>0</v>
          </cell>
          <cell r="AP144">
            <v>-360000</v>
          </cell>
          <cell r="AQ144">
            <v>0</v>
          </cell>
        </row>
        <row r="146">
          <cell r="AC146">
            <v>0</v>
          </cell>
          <cell r="AP146">
            <v>0</v>
          </cell>
          <cell r="AQ146">
            <v>10000</v>
          </cell>
        </row>
        <row r="147">
          <cell r="AC147">
            <v>0</v>
          </cell>
          <cell r="AP147">
            <v>0</v>
          </cell>
          <cell r="AQ147">
            <v>26004</v>
          </cell>
        </row>
        <row r="152">
          <cell r="AC152">
            <v>2253552</v>
          </cell>
          <cell r="AP152">
            <v>0</v>
          </cell>
          <cell r="AQ152">
            <v>0</v>
          </cell>
        </row>
        <row r="154">
          <cell r="AC154">
            <v>0</v>
          </cell>
          <cell r="AP154">
            <v>0</v>
          </cell>
          <cell r="AQ154">
            <v>2200</v>
          </cell>
        </row>
        <row r="156">
          <cell r="AC156">
            <v>1095281</v>
          </cell>
          <cell r="AP156">
            <v>0</v>
          </cell>
          <cell r="AQ156">
            <v>0</v>
          </cell>
        </row>
        <row r="158">
          <cell r="AC158">
            <v>0</v>
          </cell>
          <cell r="AP158">
            <v>0</v>
          </cell>
          <cell r="AQ158">
            <v>165132</v>
          </cell>
        </row>
        <row r="160">
          <cell r="AC160">
            <v>0</v>
          </cell>
          <cell r="AP160">
            <v>0</v>
          </cell>
          <cell r="AQ160">
            <v>0</v>
          </cell>
        </row>
        <row r="164">
          <cell r="AC164">
            <v>0</v>
          </cell>
          <cell r="AP164">
            <v>0</v>
          </cell>
          <cell r="AQ164">
            <v>0</v>
          </cell>
        </row>
        <row r="166">
          <cell r="AC166">
            <v>0</v>
          </cell>
          <cell r="AP166">
            <v>-450000</v>
          </cell>
          <cell r="AQ166">
            <v>0</v>
          </cell>
        </row>
        <row r="169">
          <cell r="AC169">
            <v>2609299.44</v>
          </cell>
          <cell r="AP169">
            <v>0</v>
          </cell>
          <cell r="AQ169">
            <v>573000</v>
          </cell>
        </row>
        <row r="171">
          <cell r="AC171">
            <v>0</v>
          </cell>
          <cell r="AP171">
            <v>0</v>
          </cell>
          <cell r="AQ171">
            <v>106000</v>
          </cell>
        </row>
        <row r="173">
          <cell r="AC173">
            <v>0</v>
          </cell>
          <cell r="AP173">
            <v>-30000</v>
          </cell>
          <cell r="AQ173">
            <v>0</v>
          </cell>
        </row>
        <row r="175">
          <cell r="AC175">
            <v>0</v>
          </cell>
          <cell r="AP175">
            <v>0</v>
          </cell>
          <cell r="AQ175">
            <v>0</v>
          </cell>
        </row>
        <row r="177">
          <cell r="AC177">
            <v>0</v>
          </cell>
          <cell r="AP177">
            <v>-129000</v>
          </cell>
          <cell r="AQ177">
            <v>37000</v>
          </cell>
        </row>
        <row r="180">
          <cell r="AC180">
            <v>0</v>
          </cell>
          <cell r="AP180">
            <v>0</v>
          </cell>
          <cell r="AQ180">
            <v>0</v>
          </cell>
        </row>
        <row r="182">
          <cell r="AC182">
            <v>0</v>
          </cell>
          <cell r="AP182">
            <v>0</v>
          </cell>
          <cell r="AQ182">
            <v>0</v>
          </cell>
        </row>
        <row r="184">
          <cell r="AC184">
            <v>2663980.54</v>
          </cell>
          <cell r="AP184">
            <v>0</v>
          </cell>
          <cell r="AQ184">
            <v>0</v>
          </cell>
        </row>
        <row r="185">
          <cell r="AC185">
            <v>0</v>
          </cell>
          <cell r="AP185">
            <v>-380000</v>
          </cell>
          <cell r="AQ185">
            <v>0</v>
          </cell>
        </row>
        <row r="187">
          <cell r="AC187">
            <v>0</v>
          </cell>
          <cell r="AP187">
            <v>-25500</v>
          </cell>
          <cell r="AQ187">
            <v>0</v>
          </cell>
        </row>
        <row r="189">
          <cell r="AC189">
            <v>0</v>
          </cell>
          <cell r="AP189">
            <v>0</v>
          </cell>
          <cell r="AQ189">
            <v>10000</v>
          </cell>
        </row>
        <row r="190">
          <cell r="AC190">
            <v>0</v>
          </cell>
          <cell r="AP190">
            <v>0</v>
          </cell>
          <cell r="AQ190">
            <v>0</v>
          </cell>
        </row>
        <row r="191">
          <cell r="AC191">
            <v>0</v>
          </cell>
          <cell r="AP191">
            <v>-178000</v>
          </cell>
          <cell r="AQ191">
            <v>0</v>
          </cell>
        </row>
        <row r="193">
          <cell r="AC193">
            <v>0</v>
          </cell>
          <cell r="AP193">
            <v>0</v>
          </cell>
          <cell r="AQ193">
            <v>0</v>
          </cell>
        </row>
        <row r="196">
          <cell r="AC196">
            <v>0</v>
          </cell>
          <cell r="AP196">
            <v>0</v>
          </cell>
          <cell r="AQ196">
            <v>0</v>
          </cell>
        </row>
        <row r="197">
          <cell r="AC197">
            <v>0</v>
          </cell>
          <cell r="AP197">
            <v>0</v>
          </cell>
          <cell r="AQ197">
            <v>0</v>
          </cell>
        </row>
        <row r="203">
          <cell r="AC203">
            <v>0</v>
          </cell>
          <cell r="AP203">
            <v>0</v>
          </cell>
          <cell r="AQ203">
            <v>150000</v>
          </cell>
        </row>
        <row r="206">
          <cell r="AC206">
            <v>4686971.4800000004</v>
          </cell>
          <cell r="AP206">
            <v>0</v>
          </cell>
          <cell r="AQ206">
            <v>250000</v>
          </cell>
        </row>
        <row r="208">
          <cell r="AC208">
            <v>0</v>
          </cell>
          <cell r="AP208">
            <v>-60000</v>
          </cell>
          <cell r="AQ208">
            <v>0</v>
          </cell>
        </row>
        <row r="210">
          <cell r="AC210">
            <v>0</v>
          </cell>
          <cell r="AP210">
            <v>0</v>
          </cell>
          <cell r="AQ210">
            <v>34768</v>
          </cell>
        </row>
        <row r="214">
          <cell r="AC214">
            <v>0</v>
          </cell>
          <cell r="AP214">
            <v>0</v>
          </cell>
          <cell r="AQ214">
            <v>282500</v>
          </cell>
        </row>
        <row r="216">
          <cell r="AC216">
            <v>0</v>
          </cell>
          <cell r="AP216">
            <v>-250000</v>
          </cell>
          <cell r="AQ216">
            <v>378000</v>
          </cell>
        </row>
        <row r="217">
          <cell r="AC217">
            <v>16308</v>
          </cell>
          <cell r="AP217">
            <v>0</v>
          </cell>
          <cell r="AQ217">
            <v>0</v>
          </cell>
        </row>
        <row r="218">
          <cell r="AC218">
            <v>0</v>
          </cell>
          <cell r="AP218">
            <v>-200000</v>
          </cell>
          <cell r="AQ218">
            <v>100000</v>
          </cell>
        </row>
        <row r="219">
          <cell r="AC219">
            <v>0</v>
          </cell>
          <cell r="AP219">
            <v>-130000</v>
          </cell>
          <cell r="AQ219">
            <v>0</v>
          </cell>
        </row>
        <row r="221">
          <cell r="AC221">
            <v>0</v>
          </cell>
          <cell r="AP221">
            <v>-150000</v>
          </cell>
          <cell r="AQ221">
            <v>0</v>
          </cell>
        </row>
        <row r="222">
          <cell r="AC222">
            <v>0</v>
          </cell>
          <cell r="AP222">
            <v>0</v>
          </cell>
          <cell r="AQ222">
            <v>0</v>
          </cell>
        </row>
        <row r="223">
          <cell r="AC223">
            <v>0</v>
          </cell>
          <cell r="AP223">
            <v>-700000</v>
          </cell>
          <cell r="AQ223">
            <v>0</v>
          </cell>
        </row>
        <row r="225">
          <cell r="AC225">
            <v>0</v>
          </cell>
          <cell r="AP225">
            <v>0</v>
          </cell>
          <cell r="AQ225">
            <v>20000</v>
          </cell>
        </row>
        <row r="226">
          <cell r="AC226">
            <v>0</v>
          </cell>
          <cell r="AP226">
            <v>-130000</v>
          </cell>
          <cell r="AQ226">
            <v>0</v>
          </cell>
        </row>
        <row r="232">
          <cell r="AC232">
            <v>150000</v>
          </cell>
          <cell r="AP232">
            <v>0</v>
          </cell>
          <cell r="AQ232">
            <v>0</v>
          </cell>
        </row>
        <row r="237">
          <cell r="AC237">
            <v>120000</v>
          </cell>
          <cell r="AP237">
            <v>0</v>
          </cell>
          <cell r="AQ237">
            <v>145000</v>
          </cell>
        </row>
        <row r="238">
          <cell r="AC238">
            <v>280000</v>
          </cell>
          <cell r="AP238">
            <v>0</v>
          </cell>
          <cell r="AQ238">
            <v>0</v>
          </cell>
        </row>
        <row r="239">
          <cell r="AC239">
            <v>0</v>
          </cell>
          <cell r="AP239">
            <v>0</v>
          </cell>
          <cell r="AQ239">
            <v>0</v>
          </cell>
        </row>
        <row r="241">
          <cell r="AC241">
            <v>0</v>
          </cell>
          <cell r="AP241">
            <v>0</v>
          </cell>
          <cell r="AQ241">
            <v>0</v>
          </cell>
        </row>
        <row r="242">
          <cell r="AP242">
            <v>0</v>
          </cell>
          <cell r="AQ242">
            <v>0</v>
          </cell>
        </row>
        <row r="244">
          <cell r="AC244">
            <v>0</v>
          </cell>
          <cell r="AP244">
            <v>0</v>
          </cell>
          <cell r="AQ244">
            <v>0</v>
          </cell>
        </row>
        <row r="245">
          <cell r="AC245">
            <v>0</v>
          </cell>
          <cell r="AP245">
            <v>0</v>
          </cell>
          <cell r="AQ245">
            <v>86000</v>
          </cell>
        </row>
        <row r="246">
          <cell r="AC246">
            <v>0</v>
          </cell>
          <cell r="AP246">
            <v>0</v>
          </cell>
          <cell r="AQ246">
            <v>0</v>
          </cell>
        </row>
        <row r="249">
          <cell r="AC249">
            <v>220000</v>
          </cell>
          <cell r="AP249">
            <v>0</v>
          </cell>
          <cell r="AQ249">
            <v>0</v>
          </cell>
        </row>
        <row r="251">
          <cell r="AC251">
            <v>195000</v>
          </cell>
          <cell r="AP251">
            <v>0</v>
          </cell>
          <cell r="AQ251">
            <v>140000</v>
          </cell>
        </row>
        <row r="252">
          <cell r="AC252">
            <v>40000</v>
          </cell>
          <cell r="AP252">
            <v>0</v>
          </cell>
          <cell r="AQ252">
            <v>0</v>
          </cell>
        </row>
        <row r="255">
          <cell r="AC255">
            <v>0</v>
          </cell>
          <cell r="AP255">
            <v>0</v>
          </cell>
          <cell r="AQ255">
            <v>0</v>
          </cell>
        </row>
        <row r="257">
          <cell r="AC257">
            <v>0</v>
          </cell>
          <cell r="AP257">
            <v>0</v>
          </cell>
          <cell r="AQ257">
            <v>0</v>
          </cell>
        </row>
        <row r="262">
          <cell r="AC262">
            <v>7510896.9900000002</v>
          </cell>
          <cell r="AP262">
            <v>0</v>
          </cell>
          <cell r="AQ262">
            <v>0</v>
          </cell>
        </row>
        <row r="265">
          <cell r="AC265">
            <v>0</v>
          </cell>
          <cell r="AP265">
            <v>0</v>
          </cell>
          <cell r="AQ265">
            <v>25000</v>
          </cell>
        </row>
        <row r="270">
          <cell r="AC270">
            <v>463560</v>
          </cell>
          <cell r="AP270">
            <v>-340000</v>
          </cell>
          <cell r="AQ270">
            <v>0</v>
          </cell>
        </row>
        <row r="272">
          <cell r="AC272">
            <v>0</v>
          </cell>
          <cell r="AP272">
            <v>0</v>
          </cell>
          <cell r="AQ272">
            <v>50000</v>
          </cell>
        </row>
        <row r="274">
          <cell r="AC274">
            <v>2268828</v>
          </cell>
          <cell r="AP274">
            <v>0</v>
          </cell>
          <cell r="AQ274">
            <v>0</v>
          </cell>
        </row>
        <row r="275">
          <cell r="AC275">
            <v>0</v>
          </cell>
          <cell r="AP275">
            <v>0</v>
          </cell>
          <cell r="AQ275">
            <v>0</v>
          </cell>
        </row>
        <row r="276">
          <cell r="AC276">
            <v>32573</v>
          </cell>
          <cell r="AP276">
            <v>0</v>
          </cell>
          <cell r="AQ276">
            <v>0</v>
          </cell>
        </row>
        <row r="278">
          <cell r="AC278">
            <v>82953</v>
          </cell>
          <cell r="AP278">
            <v>0</v>
          </cell>
          <cell r="AQ278">
            <v>80000</v>
          </cell>
        </row>
        <row r="281">
          <cell r="AC281">
            <v>117492</v>
          </cell>
          <cell r="AP281">
            <v>0</v>
          </cell>
          <cell r="AQ281">
            <v>0</v>
          </cell>
        </row>
        <row r="283">
          <cell r="AC283">
            <v>0</v>
          </cell>
          <cell r="AP283">
            <v>0</v>
          </cell>
          <cell r="AQ283">
            <v>0</v>
          </cell>
        </row>
        <row r="285">
          <cell r="AC285">
            <v>0</v>
          </cell>
          <cell r="AP285">
            <v>0</v>
          </cell>
          <cell r="AQ285">
            <v>12200</v>
          </cell>
        </row>
        <row r="292">
          <cell r="AC292">
            <v>0</v>
          </cell>
          <cell r="AP292">
            <v>0</v>
          </cell>
          <cell r="AQ292">
            <v>130000</v>
          </cell>
        </row>
        <row r="298">
          <cell r="AC298">
            <v>0</v>
          </cell>
          <cell r="AP298">
            <v>0</v>
          </cell>
          <cell r="AQ298">
            <v>166800</v>
          </cell>
        </row>
        <row r="300">
          <cell r="AC300">
            <v>142462</v>
          </cell>
          <cell r="AP300">
            <v>0</v>
          </cell>
          <cell r="AQ300">
            <v>0</v>
          </cell>
        </row>
        <row r="302">
          <cell r="AC302">
            <v>0</v>
          </cell>
          <cell r="AP302">
            <v>0</v>
          </cell>
          <cell r="AQ302">
            <v>0</v>
          </cell>
        </row>
        <row r="304">
          <cell r="AC304">
            <v>0</v>
          </cell>
          <cell r="AP304">
            <v>0</v>
          </cell>
          <cell r="AQ304">
            <v>130686.16</v>
          </cell>
        </row>
        <row r="309">
          <cell r="AC309">
            <v>1200000</v>
          </cell>
          <cell r="AP309">
            <v>0</v>
          </cell>
          <cell r="AQ309">
            <v>0</v>
          </cell>
        </row>
        <row r="314">
          <cell r="AC314">
            <v>0</v>
          </cell>
          <cell r="AP314">
            <v>0</v>
          </cell>
          <cell r="AQ314">
            <v>0</v>
          </cell>
        </row>
        <row r="319">
          <cell r="AC319">
            <v>0</v>
          </cell>
          <cell r="AP319">
            <v>0</v>
          </cell>
          <cell r="AQ319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  <pageSetUpPr fitToPage="1"/>
  </sheetPr>
  <dimension ref="A1:O285"/>
  <sheetViews>
    <sheetView tabSelected="1" zoomScaleNormal="100" workbookViewId="0">
      <pane xSplit="5" ySplit="6" topLeftCell="F7" activePane="bottomRight" state="frozen"/>
      <selection activeCell="D1" sqref="D1"/>
      <selection pane="topRight" activeCell="F1" sqref="F1"/>
      <selection pane="bottomLeft" activeCell="D7" sqref="D7"/>
      <selection pane="bottomRight" activeCell="A2" sqref="A2:A4"/>
    </sheetView>
  </sheetViews>
  <sheetFormatPr baseColWidth="10" defaultRowHeight="15" x14ac:dyDescent="0.25"/>
  <cols>
    <col min="1" max="1" width="10" style="1" customWidth="1"/>
    <col min="2" max="2" width="10.7109375" style="1" customWidth="1"/>
    <col min="3" max="3" width="10" style="1" customWidth="1"/>
    <col min="4" max="4" width="11.7109375" style="1" customWidth="1"/>
    <col min="5" max="5" width="27.7109375" style="1" customWidth="1"/>
    <col min="6" max="6" width="15.28515625" style="1" bestFit="1" customWidth="1"/>
    <col min="7" max="7" width="17.140625" style="1" bestFit="1" customWidth="1"/>
    <col min="8" max="8" width="16.7109375" style="1" customWidth="1"/>
    <col min="9" max="9" width="16.140625" style="1" customWidth="1"/>
    <col min="10" max="10" width="15.28515625" style="1" bestFit="1" customWidth="1"/>
    <col min="11" max="12" width="16.140625" style="1" customWidth="1"/>
    <col min="13" max="13" width="11.42578125" style="1" customWidth="1"/>
    <col min="14" max="14" width="16.140625" style="1" customWidth="1"/>
    <col min="15" max="15" width="11.42578125" style="1" customWidth="1"/>
    <col min="16" max="16384" width="11.42578125" style="1"/>
  </cols>
  <sheetData>
    <row r="1" spans="1:15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 x14ac:dyDescent="0.25">
      <c r="A2" s="95" t="s">
        <v>1</v>
      </c>
      <c r="B2" s="95" t="s">
        <v>2</v>
      </c>
      <c r="C2" s="98" t="s">
        <v>3</v>
      </c>
      <c r="D2" s="99"/>
      <c r="E2" s="100"/>
      <c r="F2" s="104" t="s">
        <v>4</v>
      </c>
      <c r="G2" s="105"/>
      <c r="H2" s="105"/>
      <c r="I2" s="105"/>
      <c r="J2" s="106"/>
      <c r="K2" s="107" t="s">
        <v>5</v>
      </c>
      <c r="L2" s="110" t="s">
        <v>6</v>
      </c>
      <c r="M2" s="111"/>
      <c r="N2" s="111"/>
      <c r="O2" s="112"/>
    </row>
    <row r="3" spans="1:15" ht="41.25" customHeight="1" x14ac:dyDescent="0.25">
      <c r="A3" s="96"/>
      <c r="B3" s="96"/>
      <c r="C3" s="101"/>
      <c r="D3" s="102"/>
      <c r="E3" s="103"/>
      <c r="F3" s="88" t="s">
        <v>7</v>
      </c>
      <c r="G3" s="88" t="s">
        <v>8</v>
      </c>
      <c r="H3" s="90" t="s">
        <v>9</v>
      </c>
      <c r="I3" s="91"/>
      <c r="J3" s="2"/>
      <c r="K3" s="108"/>
      <c r="L3" s="92" t="s">
        <v>10</v>
      </c>
      <c r="M3" s="93"/>
      <c r="N3" s="94" t="s">
        <v>11</v>
      </c>
      <c r="O3" s="94"/>
    </row>
    <row r="4" spans="1:15" ht="33.75" x14ac:dyDescent="0.25">
      <c r="A4" s="97"/>
      <c r="B4" s="97"/>
      <c r="C4" s="3" t="s">
        <v>12</v>
      </c>
      <c r="D4" s="4" t="s">
        <v>13</v>
      </c>
      <c r="E4" s="5" t="s">
        <v>14</v>
      </c>
      <c r="F4" s="89"/>
      <c r="G4" s="89"/>
      <c r="H4" s="6" t="s">
        <v>15</v>
      </c>
      <c r="I4" s="6" t="s">
        <v>16</v>
      </c>
      <c r="J4" s="6" t="s">
        <v>17</v>
      </c>
      <c r="K4" s="109"/>
      <c r="L4" s="7" t="s">
        <v>18</v>
      </c>
      <c r="M4" s="7" t="s">
        <v>19</v>
      </c>
      <c r="N4" s="8" t="s">
        <v>18</v>
      </c>
      <c r="O4" s="8" t="s">
        <v>19</v>
      </c>
    </row>
    <row r="5" spans="1:15" x14ac:dyDescent="0.25">
      <c r="A5" s="9"/>
      <c r="B5" s="10"/>
      <c r="C5" s="10"/>
      <c r="D5" s="11"/>
      <c r="E5" s="12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spans="1:15" x14ac:dyDescent="0.25">
      <c r="A6" s="15" t="s">
        <v>20</v>
      </c>
      <c r="B6" s="16"/>
      <c r="C6" s="17"/>
      <c r="D6" s="17"/>
      <c r="E6" s="18"/>
      <c r="F6" s="14">
        <f t="shared" ref="F6:L6" si="0">SUM(F8,F59,F132,F228,F236,F274,F279)</f>
        <v>1184806100</v>
      </c>
      <c r="G6" s="14">
        <f t="shared" si="0"/>
        <v>72107880.709999993</v>
      </c>
      <c r="H6" s="14">
        <f t="shared" si="0"/>
        <v>28640889.699999999</v>
      </c>
      <c r="I6" s="14">
        <f t="shared" si="0"/>
        <v>-28640889.699999999</v>
      </c>
      <c r="J6" s="14">
        <f t="shared" si="0"/>
        <v>1256913980.71</v>
      </c>
      <c r="K6" s="14">
        <f t="shared" si="0"/>
        <v>1708803624.5999999</v>
      </c>
      <c r="L6" s="14">
        <f t="shared" si="0"/>
        <v>373604745.23999995</v>
      </c>
      <c r="M6" s="14">
        <f>(K6*100/F6)-100</f>
        <v>44.226437102239771</v>
      </c>
      <c r="N6" s="14">
        <f>SUM(N8,N59,N132,N228,N236,N274,N279)</f>
        <v>312933942.06000006</v>
      </c>
      <c r="O6" s="14">
        <f>(K6*100/J6)-100</f>
        <v>35.952312634372845</v>
      </c>
    </row>
    <row r="7" spans="1:15" x14ac:dyDescent="0.25">
      <c r="A7" s="9"/>
      <c r="B7" s="19"/>
      <c r="C7" s="20"/>
      <c r="D7" s="21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</row>
    <row r="8" spans="1:15" x14ac:dyDescent="0.25">
      <c r="A8" s="24">
        <v>10000</v>
      </c>
      <c r="B8" s="25" t="s">
        <v>21</v>
      </c>
      <c r="C8" s="26"/>
      <c r="D8" s="26"/>
      <c r="E8" s="27"/>
      <c r="F8" s="28">
        <f t="shared" ref="F8:O8" si="1">SUM(F9,F14,F19,F30,F38,F52,F55)</f>
        <v>1084448000</v>
      </c>
      <c r="G8" s="28">
        <f t="shared" si="1"/>
        <v>43836341.259999998</v>
      </c>
      <c r="H8" s="28">
        <f t="shared" si="1"/>
        <v>24705642.699999999</v>
      </c>
      <c r="I8" s="28">
        <f t="shared" si="1"/>
        <v>-24485642.699999999</v>
      </c>
      <c r="J8" s="28">
        <f t="shared" si="1"/>
        <v>1128504341.26</v>
      </c>
      <c r="K8" s="28">
        <f t="shared" si="1"/>
        <v>1353116702</v>
      </c>
      <c r="L8" s="28">
        <f t="shared" si="1"/>
        <v>268668702</v>
      </c>
      <c r="M8" s="28" t="e">
        <f t="shared" si="1"/>
        <v>#DIV/0!</v>
      </c>
      <c r="N8" s="28">
        <f t="shared" si="1"/>
        <v>224612360.74000004</v>
      </c>
      <c r="O8" s="28" t="e">
        <f t="shared" si="1"/>
        <v>#DIV/0!</v>
      </c>
    </row>
    <row r="9" spans="1:15" x14ac:dyDescent="0.25">
      <c r="A9" s="29"/>
      <c r="B9" s="30">
        <v>11000</v>
      </c>
      <c r="C9" s="31" t="s">
        <v>22</v>
      </c>
      <c r="D9" s="32"/>
      <c r="E9" s="33"/>
      <c r="F9" s="34">
        <f t="shared" ref="F9:L9" si="2">SUM(F10,F12)</f>
        <v>453184715</v>
      </c>
      <c r="G9" s="34">
        <f t="shared" si="2"/>
        <v>19372922.960000001</v>
      </c>
      <c r="H9" s="34">
        <f t="shared" si="2"/>
        <v>0</v>
      </c>
      <c r="I9" s="34">
        <f t="shared" si="2"/>
        <v>-15865642.699999999</v>
      </c>
      <c r="J9" s="34">
        <f t="shared" si="2"/>
        <v>456691995.25999999</v>
      </c>
      <c r="K9" s="34">
        <f t="shared" si="2"/>
        <v>590978252</v>
      </c>
      <c r="L9" s="34">
        <f t="shared" si="2"/>
        <v>137793537</v>
      </c>
      <c r="M9" s="34">
        <f t="shared" ref="M9:M40" si="3">(K9*100/F9)-100</f>
        <v>30.405601168609593</v>
      </c>
      <c r="N9" s="34">
        <f t="shared" ref="N9" si="4">SUM(N10,N12)</f>
        <v>134286256.74000001</v>
      </c>
      <c r="O9" s="34">
        <f t="shared" ref="O9:O40" si="5">(K9*100/J9)-100</f>
        <v>29.40411877890466</v>
      </c>
    </row>
    <row r="10" spans="1:15" x14ac:dyDescent="0.25">
      <c r="A10" s="29"/>
      <c r="B10" s="35"/>
      <c r="C10" s="36">
        <v>11100</v>
      </c>
      <c r="D10" s="37" t="s">
        <v>23</v>
      </c>
      <c r="E10" s="38"/>
      <c r="F10" s="39">
        <f t="shared" ref="F10:N10" si="6">SUM(F11)</f>
        <v>136858029</v>
      </c>
      <c r="G10" s="39">
        <f t="shared" si="6"/>
        <v>5513080.7000000002</v>
      </c>
      <c r="H10" s="39">
        <f t="shared" si="6"/>
        <v>0</v>
      </c>
      <c r="I10" s="39">
        <f t="shared" si="6"/>
        <v>-2865642.7</v>
      </c>
      <c r="J10" s="39">
        <f t="shared" si="6"/>
        <v>139505467</v>
      </c>
      <c r="K10" s="39">
        <f t="shared" si="6"/>
        <v>228477852</v>
      </c>
      <c r="L10" s="39">
        <f t="shared" si="6"/>
        <v>91619823</v>
      </c>
      <c r="M10" s="39">
        <f t="shared" si="3"/>
        <v>66.94515745217987</v>
      </c>
      <c r="N10" s="39">
        <f t="shared" si="6"/>
        <v>88972385</v>
      </c>
      <c r="O10" s="39">
        <f t="shared" si="5"/>
        <v>63.776988037321871</v>
      </c>
    </row>
    <row r="11" spans="1:15" x14ac:dyDescent="0.25">
      <c r="A11" s="29"/>
      <c r="B11" s="41"/>
      <c r="C11" s="35"/>
      <c r="D11" s="42">
        <v>11101</v>
      </c>
      <c r="E11" s="43" t="s">
        <v>24</v>
      </c>
      <c r="F11" s="40">
        <v>136858029</v>
      </c>
      <c r="G11" s="40">
        <f>SUM([1]COG_PARTIDA_ESPECIFICA!$AC$11)</f>
        <v>5513080.7000000002</v>
      </c>
      <c r="H11" s="40">
        <f>SUM([1]COG_PARTIDA_ESPECIFICA!$AQ$11)</f>
        <v>0</v>
      </c>
      <c r="I11" s="40">
        <f>SUM([1]COG_PARTIDA_ESPECIFICA!$AP$11)</f>
        <v>-2865642.7</v>
      </c>
      <c r="J11" s="40">
        <f>SUM(F11:I11)</f>
        <v>139505467</v>
      </c>
      <c r="K11" s="40">
        <f>227831530+646322</f>
        <v>228477852</v>
      </c>
      <c r="L11" s="40">
        <f>K11-F11</f>
        <v>91619823</v>
      </c>
      <c r="M11" s="40">
        <f t="shared" si="3"/>
        <v>66.94515745217987</v>
      </c>
      <c r="N11" s="40">
        <f>K11-J11</f>
        <v>88972385</v>
      </c>
      <c r="O11" s="40">
        <f t="shared" si="5"/>
        <v>63.776988037321871</v>
      </c>
    </row>
    <row r="12" spans="1:15" x14ac:dyDescent="0.25">
      <c r="A12" s="29"/>
      <c r="B12" s="35"/>
      <c r="C12" s="36">
        <v>11300</v>
      </c>
      <c r="D12" s="37" t="s">
        <v>25</v>
      </c>
      <c r="E12" s="44"/>
      <c r="F12" s="39">
        <f t="shared" ref="F12:N12" si="7">SUM(F13)</f>
        <v>316326686</v>
      </c>
      <c r="G12" s="39">
        <f t="shared" si="7"/>
        <v>13859842.26</v>
      </c>
      <c r="H12" s="39">
        <f t="shared" si="7"/>
        <v>0</v>
      </c>
      <c r="I12" s="39">
        <f t="shared" si="7"/>
        <v>-13000000</v>
      </c>
      <c r="J12" s="39">
        <f t="shared" si="7"/>
        <v>317186528.25999999</v>
      </c>
      <c r="K12" s="39">
        <f t="shared" ref="K12" si="8">SUM(K13)</f>
        <v>362500400</v>
      </c>
      <c r="L12" s="39">
        <f t="shared" si="7"/>
        <v>46173714</v>
      </c>
      <c r="M12" s="39">
        <f t="shared" si="3"/>
        <v>14.596844352234001</v>
      </c>
      <c r="N12" s="39">
        <f t="shared" si="7"/>
        <v>45313871.74000001</v>
      </c>
      <c r="O12" s="39">
        <f t="shared" si="5"/>
        <v>14.286190522838325</v>
      </c>
    </row>
    <row r="13" spans="1:15" ht="30" x14ac:dyDescent="0.25">
      <c r="A13" s="29"/>
      <c r="B13" s="41"/>
      <c r="C13" s="35"/>
      <c r="D13" s="42">
        <v>11301</v>
      </c>
      <c r="E13" s="43" t="s">
        <v>26</v>
      </c>
      <c r="F13" s="40">
        <v>316326686</v>
      </c>
      <c r="G13" s="40">
        <f>SUM([1]COG_PARTIDA_ESPECIFICA!$AC$13)</f>
        <v>13859842.26</v>
      </c>
      <c r="H13" s="40">
        <f>SUM([1]COG_PARTIDA_ESPECIFICA!$AQ$13)</f>
        <v>0</v>
      </c>
      <c r="I13" s="40">
        <f>SUM([1]COG_PARTIDA_ESPECIFICA!$AP$13)</f>
        <v>-13000000</v>
      </c>
      <c r="J13" s="40">
        <f>SUM(F13:I13)</f>
        <v>317186528.25999999</v>
      </c>
      <c r="K13" s="40">
        <v>362500400</v>
      </c>
      <c r="L13" s="40">
        <f>K13-F13</f>
        <v>46173714</v>
      </c>
      <c r="M13" s="40">
        <f t="shared" si="3"/>
        <v>14.596844352234001</v>
      </c>
      <c r="N13" s="40">
        <f>K13-J13</f>
        <v>45313871.74000001</v>
      </c>
      <c r="O13" s="40">
        <f t="shared" si="5"/>
        <v>14.286190522838325</v>
      </c>
    </row>
    <row r="14" spans="1:15" x14ac:dyDescent="0.25">
      <c r="A14" s="29"/>
      <c r="B14" s="30">
        <v>12000</v>
      </c>
      <c r="C14" s="31" t="s">
        <v>27</v>
      </c>
      <c r="D14" s="32"/>
      <c r="E14" s="45"/>
      <c r="F14" s="34">
        <f>SUM(F15,F17)</f>
        <v>3958346</v>
      </c>
      <c r="G14" s="34">
        <f t="shared" ref="G14:N14" si="9">SUM(G15,G17)</f>
        <v>0</v>
      </c>
      <c r="H14" s="34">
        <f t="shared" si="9"/>
        <v>190800</v>
      </c>
      <c r="I14" s="34">
        <f t="shared" si="9"/>
        <v>0</v>
      </c>
      <c r="J14" s="34">
        <f t="shared" si="9"/>
        <v>4149146</v>
      </c>
      <c r="K14" s="34">
        <f t="shared" si="9"/>
        <v>5360000</v>
      </c>
      <c r="L14" s="34">
        <f t="shared" si="9"/>
        <v>1401654</v>
      </c>
      <c r="M14" s="34">
        <f t="shared" si="3"/>
        <v>35.410093003491852</v>
      </c>
      <c r="N14" s="34">
        <f t="shared" si="9"/>
        <v>1210854</v>
      </c>
      <c r="O14" s="34">
        <f t="shared" si="5"/>
        <v>29.183210231695881</v>
      </c>
    </row>
    <row r="15" spans="1:15" x14ac:dyDescent="0.25">
      <c r="A15" s="29"/>
      <c r="B15" s="35"/>
      <c r="C15" s="36" t="s">
        <v>28</v>
      </c>
      <c r="D15" s="37"/>
      <c r="E15" s="44"/>
      <c r="F15" s="39">
        <f>SUM(F16)</f>
        <v>0</v>
      </c>
      <c r="G15" s="39">
        <f t="shared" ref="G15:N15" si="10">SUM(G16)</f>
        <v>0</v>
      </c>
      <c r="H15" s="39">
        <f t="shared" si="10"/>
        <v>190800</v>
      </c>
      <c r="I15" s="39">
        <f t="shared" si="10"/>
        <v>0</v>
      </c>
      <c r="J15" s="39">
        <f t="shared" si="10"/>
        <v>190800</v>
      </c>
      <c r="K15" s="39">
        <f t="shared" si="10"/>
        <v>1360000</v>
      </c>
      <c r="L15" s="39">
        <f t="shared" si="10"/>
        <v>1360000</v>
      </c>
      <c r="M15" s="39" t="e">
        <f t="shared" si="3"/>
        <v>#DIV/0!</v>
      </c>
      <c r="N15" s="39">
        <f t="shared" si="10"/>
        <v>1169200</v>
      </c>
      <c r="O15" s="39">
        <f t="shared" si="5"/>
        <v>612.78825995807131</v>
      </c>
    </row>
    <row r="16" spans="1:15" ht="30" x14ac:dyDescent="0.25">
      <c r="A16" s="29"/>
      <c r="B16" s="41"/>
      <c r="C16" s="35"/>
      <c r="D16" s="46">
        <v>12101</v>
      </c>
      <c r="E16" s="47" t="s">
        <v>29</v>
      </c>
      <c r="F16" s="40"/>
      <c r="G16" s="40">
        <f>SUM([1]COG_PARTIDA_ESPECIFICA!$AC$16)</f>
        <v>0</v>
      </c>
      <c r="H16" s="40">
        <f>SUM([1]COG_PARTIDA_ESPECIFICA!$AQ$16)</f>
        <v>190800</v>
      </c>
      <c r="I16" s="40">
        <f>SUM([1]COG_PARTIDA_ESPECIFICA!$AP$16)</f>
        <v>0</v>
      </c>
      <c r="J16" s="40">
        <f>SUM(F16:I16)</f>
        <v>190800</v>
      </c>
      <c r="K16" s="40">
        <v>1360000</v>
      </c>
      <c r="L16" s="40">
        <f>K16-F16</f>
        <v>1360000</v>
      </c>
      <c r="M16" s="40" t="e">
        <f t="shared" si="3"/>
        <v>#DIV/0!</v>
      </c>
      <c r="N16" s="40">
        <f>K16-J16</f>
        <v>1169200</v>
      </c>
      <c r="O16" s="40">
        <f t="shared" si="5"/>
        <v>612.78825995807131</v>
      </c>
    </row>
    <row r="17" spans="1:15" x14ac:dyDescent="0.25">
      <c r="A17" s="29"/>
      <c r="B17" s="35"/>
      <c r="C17" s="36">
        <v>12200</v>
      </c>
      <c r="D17" s="37" t="s">
        <v>30</v>
      </c>
      <c r="E17" s="44"/>
      <c r="F17" s="39">
        <f t="shared" ref="F17:N17" si="11">SUM(F18)</f>
        <v>3958346</v>
      </c>
      <c r="G17" s="39">
        <f t="shared" si="11"/>
        <v>0</v>
      </c>
      <c r="H17" s="39">
        <f t="shared" si="11"/>
        <v>0</v>
      </c>
      <c r="I17" s="39">
        <f t="shared" si="11"/>
        <v>0</v>
      </c>
      <c r="J17" s="39">
        <f t="shared" si="11"/>
        <v>3958346</v>
      </c>
      <c r="K17" s="39">
        <f t="shared" ref="K17" si="12">SUM(K18)</f>
        <v>4000000</v>
      </c>
      <c r="L17" s="39">
        <f t="shared" si="11"/>
        <v>41654</v>
      </c>
      <c r="M17" s="39">
        <f t="shared" si="3"/>
        <v>1.0523082115610976</v>
      </c>
      <c r="N17" s="39">
        <f t="shared" si="11"/>
        <v>41654</v>
      </c>
      <c r="O17" s="39">
        <f t="shared" si="5"/>
        <v>1.0523082115610976</v>
      </c>
    </row>
    <row r="18" spans="1:15" ht="30" x14ac:dyDescent="0.25">
      <c r="A18" s="29"/>
      <c r="B18" s="41"/>
      <c r="C18" s="35"/>
      <c r="D18" s="46">
        <v>12201</v>
      </c>
      <c r="E18" s="47" t="s">
        <v>31</v>
      </c>
      <c r="F18" s="40">
        <v>3958346</v>
      </c>
      <c r="G18" s="40">
        <f>SUM([1]COG_PARTIDA_ESPECIFICA!$AC$18)</f>
        <v>0</v>
      </c>
      <c r="H18" s="40">
        <f>SUM([1]COG_PARTIDA_ESPECIFICA!$AQ$18)</f>
        <v>0</v>
      </c>
      <c r="I18" s="40">
        <f>SUM([1]COG_PARTIDA_ESPECIFICA!$AP$18)</f>
        <v>0</v>
      </c>
      <c r="J18" s="40">
        <f>SUM(F18:I18)</f>
        <v>3958346</v>
      </c>
      <c r="K18" s="40">
        <v>4000000</v>
      </c>
      <c r="L18" s="40">
        <f>K18-F18</f>
        <v>41654</v>
      </c>
      <c r="M18" s="40">
        <f t="shared" si="3"/>
        <v>1.0523082115610976</v>
      </c>
      <c r="N18" s="40">
        <f>K18-J18</f>
        <v>41654</v>
      </c>
      <c r="O18" s="40">
        <f t="shared" si="5"/>
        <v>1.0523082115610976</v>
      </c>
    </row>
    <row r="19" spans="1:15" x14ac:dyDescent="0.25">
      <c r="A19" s="29"/>
      <c r="B19" s="30">
        <v>13000</v>
      </c>
      <c r="C19" s="31" t="s">
        <v>32</v>
      </c>
      <c r="D19" s="32"/>
      <c r="E19" s="45"/>
      <c r="F19" s="34">
        <f>SUM(F20,F23,F26,F28)</f>
        <v>323256373</v>
      </c>
      <c r="G19" s="34">
        <f t="shared" ref="G19:L19" si="13">SUM(G20,G23,G26,G28)</f>
        <v>7177850.8399999989</v>
      </c>
      <c r="H19" s="34">
        <f t="shared" si="13"/>
        <v>22005812.25</v>
      </c>
      <c r="I19" s="34">
        <f t="shared" si="13"/>
        <v>0</v>
      </c>
      <c r="J19" s="34">
        <f t="shared" si="13"/>
        <v>352440036.09000003</v>
      </c>
      <c r="K19" s="34">
        <f t="shared" si="13"/>
        <v>394832135</v>
      </c>
      <c r="L19" s="34">
        <f t="shared" si="13"/>
        <v>71575762</v>
      </c>
      <c r="M19" s="34">
        <f t="shared" si="3"/>
        <v>22.142103908342747</v>
      </c>
      <c r="N19" s="34">
        <f t="shared" ref="N19" si="14">SUM(N20,N23,N26,N28)</f>
        <v>42392098.909999996</v>
      </c>
      <c r="O19" s="34">
        <f t="shared" si="5"/>
        <v>12.028173467549692</v>
      </c>
    </row>
    <row r="20" spans="1:15" x14ac:dyDescent="0.25">
      <c r="A20" s="29"/>
      <c r="B20" s="35"/>
      <c r="C20" s="36">
        <v>13100</v>
      </c>
      <c r="D20" s="37" t="s">
        <v>33</v>
      </c>
      <c r="E20" s="44"/>
      <c r="F20" s="39">
        <f>SUM(F21:F22)</f>
        <v>13969022</v>
      </c>
      <c r="G20" s="39">
        <f t="shared" ref="G20:L20" si="15">SUM(G21:G22)</f>
        <v>239603.55</v>
      </c>
      <c r="H20" s="39">
        <f t="shared" si="15"/>
        <v>1605812.25</v>
      </c>
      <c r="I20" s="39">
        <f t="shared" si="15"/>
        <v>0</v>
      </c>
      <c r="J20" s="39">
        <f t="shared" si="15"/>
        <v>15814437.800000001</v>
      </c>
      <c r="K20" s="39">
        <f t="shared" si="15"/>
        <v>3225151</v>
      </c>
      <c r="L20" s="39">
        <f t="shared" si="15"/>
        <v>-10743871</v>
      </c>
      <c r="M20" s="39">
        <f t="shared" si="3"/>
        <v>-76.912120261532976</v>
      </c>
      <c r="N20" s="39">
        <f t="shared" ref="N20" si="16">SUM(N21:N22)</f>
        <v>-12589286.800000001</v>
      </c>
      <c r="O20" s="39">
        <f t="shared" si="5"/>
        <v>-79.606287363563439</v>
      </c>
    </row>
    <row r="21" spans="1:15" ht="30" x14ac:dyDescent="0.25">
      <c r="A21" s="29"/>
      <c r="B21" s="41"/>
      <c r="C21" s="35"/>
      <c r="D21" s="42">
        <v>13101</v>
      </c>
      <c r="E21" s="43" t="s">
        <v>34</v>
      </c>
      <c r="F21" s="40">
        <v>3263607</v>
      </c>
      <c r="G21" s="40">
        <f>SUM([1]COG_PARTIDA_ESPECIFICA!$AC$23)</f>
        <v>239603.55</v>
      </c>
      <c r="H21" s="40">
        <f>SUM([1]COG_PARTIDA_ESPECIFICA!$AQ$23)</f>
        <v>0</v>
      </c>
      <c r="I21" s="40">
        <f>SUM([1]COG_PARTIDA_ESPECIFICA!$AP$23)</f>
        <v>0</v>
      </c>
      <c r="J21" s="40">
        <f t="shared" ref="J21:J22" si="17">SUM(F21:I21)</f>
        <v>3503210.55</v>
      </c>
      <c r="K21" s="40">
        <v>3225151</v>
      </c>
      <c r="L21" s="40">
        <f>K21-F21</f>
        <v>-38456</v>
      </c>
      <c r="M21" s="40">
        <f t="shared" si="3"/>
        <v>-1.1783281504176273</v>
      </c>
      <c r="N21" s="40">
        <f>K21-J21</f>
        <v>-278059.54999999981</v>
      </c>
      <c r="O21" s="40">
        <f t="shared" si="5"/>
        <v>-7.9372777065883184</v>
      </c>
    </row>
    <row r="22" spans="1:15" x14ac:dyDescent="0.25">
      <c r="A22" s="29"/>
      <c r="B22" s="41"/>
      <c r="C22" s="35"/>
      <c r="D22" s="42">
        <v>13102</v>
      </c>
      <c r="E22" s="43" t="s">
        <v>35</v>
      </c>
      <c r="F22" s="40">
        <v>10705415</v>
      </c>
      <c r="G22" s="40">
        <f>SUM([1]COG_PARTIDA_ESPECIFICA!$AC$24)</f>
        <v>0</v>
      </c>
      <c r="H22" s="40">
        <f>SUM([1]COG_PARTIDA_ESPECIFICA!$AQ$24)</f>
        <v>1605812.25</v>
      </c>
      <c r="I22" s="40">
        <f>SUM([1]COG_PARTIDA_ESPECIFICA!$AP$24)</f>
        <v>0</v>
      </c>
      <c r="J22" s="40">
        <f t="shared" si="17"/>
        <v>12311227.25</v>
      </c>
      <c r="K22" s="40"/>
      <c r="L22" s="40">
        <f>K22-F22</f>
        <v>-10705415</v>
      </c>
      <c r="M22" s="40">
        <f t="shared" si="3"/>
        <v>-100</v>
      </c>
      <c r="N22" s="40">
        <f>K22-J22</f>
        <v>-12311227.25</v>
      </c>
      <c r="O22" s="40">
        <f t="shared" si="5"/>
        <v>-100</v>
      </c>
    </row>
    <row r="23" spans="1:15" x14ac:dyDescent="0.25">
      <c r="A23" s="29"/>
      <c r="B23" s="35"/>
      <c r="C23" s="36">
        <v>13200</v>
      </c>
      <c r="D23" s="37" t="s">
        <v>36</v>
      </c>
      <c r="E23" s="44"/>
      <c r="F23" s="39">
        <f t="shared" ref="F23:N23" si="18">SUM(F24:F25)</f>
        <v>139947159</v>
      </c>
      <c r="G23" s="39">
        <f t="shared" si="18"/>
        <v>6583798.2899999991</v>
      </c>
      <c r="H23" s="39">
        <f t="shared" si="18"/>
        <v>0</v>
      </c>
      <c r="I23" s="39">
        <f t="shared" si="18"/>
        <v>0</v>
      </c>
      <c r="J23" s="39">
        <f t="shared" si="18"/>
        <v>146530957.28999999</v>
      </c>
      <c r="K23" s="39">
        <f t="shared" si="18"/>
        <v>167351429</v>
      </c>
      <c r="L23" s="39">
        <f t="shared" si="18"/>
        <v>27404270</v>
      </c>
      <c r="M23" s="39">
        <f t="shared" si="3"/>
        <v>19.581869468318402</v>
      </c>
      <c r="N23" s="39">
        <f t="shared" si="18"/>
        <v>20820471.710000001</v>
      </c>
      <c r="O23" s="39">
        <f t="shared" si="5"/>
        <v>14.20892355790329</v>
      </c>
    </row>
    <row r="24" spans="1:15" x14ac:dyDescent="0.25">
      <c r="A24" s="29"/>
      <c r="B24" s="41"/>
      <c r="C24" s="35"/>
      <c r="D24" s="42">
        <v>13202</v>
      </c>
      <c r="E24" s="43" t="s">
        <v>37</v>
      </c>
      <c r="F24" s="40">
        <v>35876924</v>
      </c>
      <c r="G24" s="40">
        <f>SUM([1]COG_PARTIDA_ESPECIFICA!$AC$26)</f>
        <v>1349861.6</v>
      </c>
      <c r="H24" s="40">
        <f>SUM([1]COG_PARTIDA_ESPECIFICA!$AQ$26)</f>
        <v>0</v>
      </c>
      <c r="I24" s="40">
        <f>SUM([1]COG_PARTIDA_ESPECIFICA!$AP$26)</f>
        <v>0</v>
      </c>
      <c r="J24" s="40">
        <f t="shared" ref="J24:J25" si="19">SUM(F24:I24)</f>
        <v>37226785.600000001</v>
      </c>
      <c r="K24" s="40">
        <v>42804449</v>
      </c>
      <c r="L24" s="40">
        <f>K24-F24</f>
        <v>6927525</v>
      </c>
      <c r="M24" s="40">
        <f t="shared" si="3"/>
        <v>19.309138654138806</v>
      </c>
      <c r="N24" s="40">
        <f>K24-J24</f>
        <v>5577663.3999999985</v>
      </c>
      <c r="O24" s="40">
        <f t="shared" si="5"/>
        <v>14.982930462843939</v>
      </c>
    </row>
    <row r="25" spans="1:15" x14ac:dyDescent="0.25">
      <c r="A25" s="29"/>
      <c r="B25" s="41"/>
      <c r="C25" s="35"/>
      <c r="D25" s="42">
        <v>13203</v>
      </c>
      <c r="E25" s="43" t="s">
        <v>38</v>
      </c>
      <c r="F25" s="40">
        <v>104070235</v>
      </c>
      <c r="G25" s="40">
        <f>SUM([1]COG_PARTIDA_ESPECIFICA!$AC$27)</f>
        <v>5233936.6899999995</v>
      </c>
      <c r="H25" s="40">
        <f>SUM([1]COG_PARTIDA_ESPECIFICA!$AQ$27)</f>
        <v>0</v>
      </c>
      <c r="I25" s="40">
        <f>SUM([1]COG_PARTIDA_ESPECIFICA!$AP$27)</f>
        <v>0</v>
      </c>
      <c r="J25" s="40">
        <f t="shared" si="19"/>
        <v>109304171.69</v>
      </c>
      <c r="K25" s="40">
        <v>124546980</v>
      </c>
      <c r="L25" s="40">
        <f>K25-F25</f>
        <v>20476745</v>
      </c>
      <c r="M25" s="40">
        <f t="shared" si="3"/>
        <v>19.675890037146544</v>
      </c>
      <c r="N25" s="40">
        <f>K25-J25</f>
        <v>15242808.310000002</v>
      </c>
      <c r="O25" s="40">
        <f t="shared" si="5"/>
        <v>13.945312492949014</v>
      </c>
    </row>
    <row r="26" spans="1:15" x14ac:dyDescent="0.25">
      <c r="A26" s="29"/>
      <c r="B26" s="35"/>
      <c r="C26" s="36">
        <v>13300</v>
      </c>
      <c r="D26" s="37" t="s">
        <v>39</v>
      </c>
      <c r="E26" s="44"/>
      <c r="F26" s="39">
        <f t="shared" ref="F26:N26" si="20">SUM(F27)</f>
        <v>1532554</v>
      </c>
      <c r="G26" s="39">
        <f t="shared" si="20"/>
        <v>0</v>
      </c>
      <c r="H26" s="39">
        <f t="shared" si="20"/>
        <v>0</v>
      </c>
      <c r="I26" s="39">
        <f t="shared" si="20"/>
        <v>0</v>
      </c>
      <c r="J26" s="39">
        <f t="shared" si="20"/>
        <v>1532554</v>
      </c>
      <c r="K26" s="39">
        <f t="shared" si="20"/>
        <v>2000000</v>
      </c>
      <c r="L26" s="39">
        <f t="shared" si="20"/>
        <v>467446</v>
      </c>
      <c r="M26" s="39">
        <f t="shared" si="3"/>
        <v>30.501111216962016</v>
      </c>
      <c r="N26" s="39">
        <f t="shared" si="20"/>
        <v>467446</v>
      </c>
      <c r="O26" s="39">
        <f t="shared" si="5"/>
        <v>30.501111216962016</v>
      </c>
    </row>
    <row r="27" spans="1:15" x14ac:dyDescent="0.25">
      <c r="A27" s="29"/>
      <c r="B27" s="41"/>
      <c r="C27" s="35"/>
      <c r="D27" s="42">
        <v>13301</v>
      </c>
      <c r="E27" s="43" t="s">
        <v>40</v>
      </c>
      <c r="F27" s="40">
        <v>1532554</v>
      </c>
      <c r="G27" s="40">
        <f>SUM([1]COG_PARTIDA_ESPECIFICA!$AC$29)</f>
        <v>0</v>
      </c>
      <c r="H27" s="40">
        <f>SUM([1]COG_PARTIDA_ESPECIFICA!$AQ$29)</f>
        <v>0</v>
      </c>
      <c r="I27" s="40">
        <f>SUM([1]COG_PARTIDA_ESPECIFICA!$AP$29)</f>
        <v>0</v>
      </c>
      <c r="J27" s="40">
        <f>SUM(F27:I27)</f>
        <v>1532554</v>
      </c>
      <c r="K27" s="40">
        <v>2000000</v>
      </c>
      <c r="L27" s="40">
        <f>K27-F27</f>
        <v>467446</v>
      </c>
      <c r="M27" s="40">
        <f t="shared" si="3"/>
        <v>30.501111216962016</v>
      </c>
      <c r="N27" s="40">
        <f>K27-J27</f>
        <v>467446</v>
      </c>
      <c r="O27" s="40">
        <f t="shared" si="5"/>
        <v>30.501111216962016</v>
      </c>
    </row>
    <row r="28" spans="1:15" x14ac:dyDescent="0.25">
      <c r="A28" s="29"/>
      <c r="B28" s="35"/>
      <c r="C28" s="36">
        <v>13400</v>
      </c>
      <c r="D28" s="37" t="s">
        <v>41</v>
      </c>
      <c r="E28" s="44"/>
      <c r="F28" s="39">
        <f t="shared" ref="F28:N28" si="21">SUM(F29)</f>
        <v>167807638</v>
      </c>
      <c r="G28" s="39">
        <f t="shared" si="21"/>
        <v>354449</v>
      </c>
      <c r="H28" s="39">
        <f t="shared" si="21"/>
        <v>20400000</v>
      </c>
      <c r="I28" s="39">
        <f t="shared" si="21"/>
        <v>0</v>
      </c>
      <c r="J28" s="39">
        <f t="shared" si="21"/>
        <v>188562087</v>
      </c>
      <c r="K28" s="39">
        <f t="shared" si="21"/>
        <v>222255555</v>
      </c>
      <c r="L28" s="39">
        <f t="shared" si="21"/>
        <v>54447917</v>
      </c>
      <c r="M28" s="39">
        <f t="shared" si="3"/>
        <v>32.44662617800509</v>
      </c>
      <c r="N28" s="39">
        <f t="shared" si="21"/>
        <v>33693468</v>
      </c>
      <c r="O28" s="39">
        <f t="shared" si="5"/>
        <v>17.868633369548988</v>
      </c>
    </row>
    <row r="29" spans="1:15" x14ac:dyDescent="0.25">
      <c r="A29" s="29"/>
      <c r="B29" s="41"/>
      <c r="C29" s="35"/>
      <c r="D29" s="42">
        <v>13401</v>
      </c>
      <c r="E29" s="43" t="s">
        <v>41</v>
      </c>
      <c r="F29" s="40">
        <v>167807638</v>
      </c>
      <c r="G29" s="40">
        <f>SUM([1]COG_PARTIDA_ESPECIFICA!$AC$31)</f>
        <v>354449</v>
      </c>
      <c r="H29" s="40">
        <f>SUM([1]COG_PARTIDA_ESPECIFICA!$AQ$31)</f>
        <v>20400000</v>
      </c>
      <c r="I29" s="40">
        <f>SUM([1]COG_PARTIDA_ESPECIFICA!$AP$31)</f>
        <v>0</v>
      </c>
      <c r="J29" s="40">
        <f>SUM(F29:I29)</f>
        <v>188562087</v>
      </c>
      <c r="K29" s="40">
        <v>222255555</v>
      </c>
      <c r="L29" s="40">
        <f>K29-F29</f>
        <v>54447917</v>
      </c>
      <c r="M29" s="40">
        <f t="shared" si="3"/>
        <v>32.44662617800509</v>
      </c>
      <c r="N29" s="40">
        <f>K29-J29</f>
        <v>33693468</v>
      </c>
      <c r="O29" s="40">
        <f t="shared" si="5"/>
        <v>17.868633369548988</v>
      </c>
    </row>
    <row r="30" spans="1:15" x14ac:dyDescent="0.25">
      <c r="A30" s="29"/>
      <c r="B30" s="30">
        <v>14000</v>
      </c>
      <c r="C30" s="31" t="s">
        <v>42</v>
      </c>
      <c r="D30" s="32"/>
      <c r="E30" s="45"/>
      <c r="F30" s="34">
        <f t="shared" ref="F30:L30" si="22">SUM(F31,F34)</f>
        <v>113969650</v>
      </c>
      <c r="G30" s="34">
        <f t="shared" si="22"/>
        <v>6008780.2799999993</v>
      </c>
      <c r="H30" s="34">
        <f t="shared" si="22"/>
        <v>2239030.4500000002</v>
      </c>
      <c r="I30" s="34">
        <f t="shared" si="22"/>
        <v>-950000</v>
      </c>
      <c r="J30" s="34">
        <f t="shared" si="22"/>
        <v>121267460.73</v>
      </c>
      <c r="K30" s="34">
        <f t="shared" si="22"/>
        <v>139447572</v>
      </c>
      <c r="L30" s="34">
        <f t="shared" si="22"/>
        <v>25477922</v>
      </c>
      <c r="M30" s="34">
        <f t="shared" si="3"/>
        <v>22.355005916048697</v>
      </c>
      <c r="N30" s="34">
        <f t="shared" ref="N30" si="23">SUM(N31,N34)</f>
        <v>18180111.269999996</v>
      </c>
      <c r="O30" s="34">
        <f t="shared" si="5"/>
        <v>14.991747300191037</v>
      </c>
    </row>
    <row r="31" spans="1:15" x14ac:dyDescent="0.25">
      <c r="A31" s="29"/>
      <c r="B31" s="35"/>
      <c r="C31" s="36">
        <v>14100</v>
      </c>
      <c r="D31" s="37" t="s">
        <v>43</v>
      </c>
      <c r="E31" s="44"/>
      <c r="F31" s="39">
        <f t="shared" ref="F31" si="24">SUM(F32:F33)</f>
        <v>96072250</v>
      </c>
      <c r="G31" s="39">
        <f t="shared" ref="G31:L31" si="25">SUM(G32:G33)</f>
        <v>5905554.2799999993</v>
      </c>
      <c r="H31" s="39">
        <f t="shared" si="25"/>
        <v>2019030.45</v>
      </c>
      <c r="I31" s="39">
        <f t="shared" si="25"/>
        <v>-950000</v>
      </c>
      <c r="J31" s="39">
        <f t="shared" si="25"/>
        <v>103046834.73</v>
      </c>
      <c r="K31" s="39">
        <f t="shared" si="25"/>
        <v>112077891</v>
      </c>
      <c r="L31" s="39">
        <f t="shared" si="25"/>
        <v>16005641</v>
      </c>
      <c r="M31" s="39">
        <f t="shared" si="3"/>
        <v>16.660004319665674</v>
      </c>
      <c r="N31" s="39">
        <f t="shared" ref="N31" si="26">SUM(N32:N33)</f>
        <v>9031056.2699999958</v>
      </c>
      <c r="O31" s="39">
        <f t="shared" si="5"/>
        <v>8.7640307377348137</v>
      </c>
    </row>
    <row r="32" spans="1:15" ht="30" x14ac:dyDescent="0.25">
      <c r="A32" s="29"/>
      <c r="B32" s="41"/>
      <c r="C32" s="35"/>
      <c r="D32" s="42">
        <v>14101</v>
      </c>
      <c r="E32" s="43" t="s">
        <v>44</v>
      </c>
      <c r="F32" s="40">
        <v>47144660</v>
      </c>
      <c r="G32" s="40">
        <f>SUM([1]COG_PARTIDA_ESPECIFICA!$AC$34)</f>
        <v>2772209.32</v>
      </c>
      <c r="H32" s="40">
        <f>SUM([1]COG_PARTIDA_ESPECIFICA!$AQ$34)</f>
        <v>1069030.45</v>
      </c>
      <c r="I32" s="40">
        <f>SUM([1]COG_PARTIDA_ESPECIFICA!$AP$34)</f>
        <v>-950000</v>
      </c>
      <c r="J32" s="40">
        <f t="shared" ref="J32:J33" si="27">SUM(F32:I32)</f>
        <v>50035899.770000003</v>
      </c>
      <c r="K32" s="40">
        <v>54834056</v>
      </c>
      <c r="L32" s="40">
        <f>K32-F32</f>
        <v>7689396</v>
      </c>
      <c r="M32" s="40">
        <f t="shared" si="3"/>
        <v>16.310216257790387</v>
      </c>
      <c r="N32" s="40">
        <f>K32-J32</f>
        <v>4798156.2299999967</v>
      </c>
      <c r="O32" s="40">
        <f t="shared" si="5"/>
        <v>9.5894272953133282</v>
      </c>
    </row>
    <row r="33" spans="1:15" ht="30" x14ac:dyDescent="0.25">
      <c r="A33" s="29"/>
      <c r="B33" s="41"/>
      <c r="C33" s="35"/>
      <c r="D33" s="42">
        <v>14102</v>
      </c>
      <c r="E33" s="43" t="s">
        <v>45</v>
      </c>
      <c r="F33" s="40">
        <v>48927590</v>
      </c>
      <c r="G33" s="40">
        <f>SUM([1]COG_PARTIDA_ESPECIFICA!$AC$35)</f>
        <v>3133344.96</v>
      </c>
      <c r="H33" s="40">
        <f>SUM([1]COG_PARTIDA_ESPECIFICA!$AQ$35)</f>
        <v>950000</v>
      </c>
      <c r="I33" s="40">
        <f>SUM([1]COG_PARTIDA_ESPECIFICA!$AP$35)</f>
        <v>0</v>
      </c>
      <c r="J33" s="40">
        <f t="shared" si="27"/>
        <v>53010934.960000001</v>
      </c>
      <c r="K33" s="40">
        <v>57243835</v>
      </c>
      <c r="L33" s="40">
        <f>K33-F33</f>
        <v>8316245</v>
      </c>
      <c r="M33" s="40">
        <f t="shared" si="3"/>
        <v>16.997046042938152</v>
      </c>
      <c r="N33" s="40">
        <f>K33-J33</f>
        <v>4232900.0399999991</v>
      </c>
      <c r="O33" s="40">
        <f t="shared" si="5"/>
        <v>7.9849563928536327</v>
      </c>
    </row>
    <row r="34" spans="1:15" x14ac:dyDescent="0.25">
      <c r="A34" s="29"/>
      <c r="B34" s="35"/>
      <c r="C34" s="36">
        <v>14400</v>
      </c>
      <c r="D34" s="37" t="s">
        <v>46</v>
      </c>
      <c r="E34" s="44"/>
      <c r="F34" s="39">
        <f t="shared" ref="F34:L34" si="28">SUM(F35:F37)</f>
        <v>17897400</v>
      </c>
      <c r="G34" s="39">
        <f t="shared" si="28"/>
        <v>103226</v>
      </c>
      <c r="H34" s="39">
        <f t="shared" si="28"/>
        <v>220000</v>
      </c>
      <c r="I34" s="39">
        <f t="shared" si="28"/>
        <v>0</v>
      </c>
      <c r="J34" s="39">
        <f t="shared" si="28"/>
        <v>18220626</v>
      </c>
      <c r="K34" s="39">
        <f t="shared" si="28"/>
        <v>27369681</v>
      </c>
      <c r="L34" s="39">
        <f t="shared" si="28"/>
        <v>9472281</v>
      </c>
      <c r="M34" s="39">
        <f t="shared" si="3"/>
        <v>52.925458446478245</v>
      </c>
      <c r="N34" s="39">
        <f>SUM(N35:N37)</f>
        <v>9149055</v>
      </c>
      <c r="O34" s="39">
        <f t="shared" si="5"/>
        <v>50.212627162206161</v>
      </c>
    </row>
    <row r="35" spans="1:15" x14ac:dyDescent="0.25">
      <c r="A35" s="29"/>
      <c r="B35" s="41"/>
      <c r="C35" s="35"/>
      <c r="D35" s="42">
        <v>14401</v>
      </c>
      <c r="E35" s="43" t="s">
        <v>47</v>
      </c>
      <c r="F35" s="40">
        <v>1237400</v>
      </c>
      <c r="G35" s="40">
        <f>SUM([1]COG_PARTIDA_ESPECIFICA!$AC$37)</f>
        <v>1961</v>
      </c>
      <c r="H35" s="40">
        <f>SUM([1]COG_PARTIDA_ESPECIFICA!$AQ$37)</f>
        <v>0</v>
      </c>
      <c r="I35" s="40">
        <f>SUM([1]COG_PARTIDA_ESPECIFICA!$AP$37)</f>
        <v>0</v>
      </c>
      <c r="J35" s="40">
        <f t="shared" ref="J35:J37" si="29">SUM(F35:I35)</f>
        <v>1239361</v>
      </c>
      <c r="K35" s="40">
        <f>1201286+3500000</f>
        <v>4701286</v>
      </c>
      <c r="L35" s="40">
        <f>K35-F35</f>
        <v>3463886</v>
      </c>
      <c r="M35" s="40">
        <f t="shared" si="3"/>
        <v>279.93260061419107</v>
      </c>
      <c r="N35" s="40">
        <f>K35-J35</f>
        <v>3461925</v>
      </c>
      <c r="O35" s="40">
        <f t="shared" si="5"/>
        <v>279.33144580150577</v>
      </c>
    </row>
    <row r="36" spans="1:15" ht="30" x14ac:dyDescent="0.25">
      <c r="A36" s="29"/>
      <c r="B36" s="41"/>
      <c r="C36" s="35"/>
      <c r="D36" s="42">
        <v>14410</v>
      </c>
      <c r="E36" s="43" t="s">
        <v>48</v>
      </c>
      <c r="F36" s="40">
        <v>1360000</v>
      </c>
      <c r="G36" s="40">
        <f>SUM([1]COG_PARTIDA_ESPECIFICA!$AC$38)</f>
        <v>9208</v>
      </c>
      <c r="H36" s="40">
        <f>SUM([1]COG_PARTIDA_ESPECIFICA!$AQ$38)</f>
        <v>220000</v>
      </c>
      <c r="I36" s="40">
        <f>SUM([1]COG_PARTIDA_ESPECIFICA!$AP$38)</f>
        <v>0</v>
      </c>
      <c r="J36" s="40">
        <f t="shared" si="29"/>
        <v>1589208</v>
      </c>
      <c r="K36" s="40">
        <v>1682651</v>
      </c>
      <c r="L36" s="40">
        <f>K36-F36</f>
        <v>322651</v>
      </c>
      <c r="M36" s="40">
        <f t="shared" si="3"/>
        <v>23.724338235294113</v>
      </c>
      <c r="N36" s="40">
        <f>K36-J36</f>
        <v>93443</v>
      </c>
      <c r="O36" s="40">
        <f t="shared" si="5"/>
        <v>5.8798470684768773</v>
      </c>
    </row>
    <row r="37" spans="1:15" ht="45" x14ac:dyDescent="0.25">
      <c r="A37" s="29"/>
      <c r="B37" s="41"/>
      <c r="C37" s="35"/>
      <c r="D37" s="42">
        <v>14412</v>
      </c>
      <c r="E37" s="43" t="s">
        <v>49</v>
      </c>
      <c r="F37" s="40">
        <v>15300000</v>
      </c>
      <c r="G37" s="40">
        <f>SUM([1]COG_PARTIDA_ESPECIFICA!$AC$40)</f>
        <v>92057</v>
      </c>
      <c r="H37" s="40">
        <f>SUM([1]COG_PARTIDA_ESPECIFICA!$AQ$40)</f>
        <v>0</v>
      </c>
      <c r="I37" s="40">
        <f>SUM([1]COG_PARTIDA_ESPECIFICA!$AP$40)</f>
        <v>0</v>
      </c>
      <c r="J37" s="40">
        <f t="shared" si="29"/>
        <v>15392057</v>
      </c>
      <c r="K37" s="40">
        <v>20985744</v>
      </c>
      <c r="L37" s="40">
        <f>K37-F37</f>
        <v>5685744</v>
      </c>
      <c r="M37" s="40">
        <f t="shared" si="3"/>
        <v>37.161725490196091</v>
      </c>
      <c r="N37" s="40">
        <f>K37-J37</f>
        <v>5593687</v>
      </c>
      <c r="O37" s="40">
        <f t="shared" si="5"/>
        <v>36.341386989406288</v>
      </c>
    </row>
    <row r="38" spans="1:15" x14ac:dyDescent="0.25">
      <c r="A38" s="29"/>
      <c r="B38" s="30">
        <v>15000</v>
      </c>
      <c r="C38" s="31" t="s">
        <v>50</v>
      </c>
      <c r="D38" s="32"/>
      <c r="E38" s="45"/>
      <c r="F38" s="34">
        <f t="shared" ref="F38:L38" si="30">SUM(F39,F41,F49)</f>
        <v>175636470</v>
      </c>
      <c r="G38" s="34">
        <f t="shared" si="30"/>
        <v>11189803.889999999</v>
      </c>
      <c r="H38" s="34">
        <f t="shared" si="30"/>
        <v>270000</v>
      </c>
      <c r="I38" s="34">
        <f t="shared" si="30"/>
        <v>-3070000</v>
      </c>
      <c r="J38" s="34">
        <f t="shared" si="30"/>
        <v>184026273.88999999</v>
      </c>
      <c r="K38" s="34">
        <f t="shared" si="30"/>
        <v>201871987</v>
      </c>
      <c r="L38" s="34">
        <f t="shared" si="30"/>
        <v>26235517</v>
      </c>
      <c r="M38" s="34">
        <f t="shared" si="3"/>
        <v>14.93739711348104</v>
      </c>
      <c r="N38" s="34">
        <f>SUM(N39,N41,N49)</f>
        <v>17845713.110000007</v>
      </c>
      <c r="O38" s="34">
        <f t="shared" si="5"/>
        <v>9.6973724092610354</v>
      </c>
    </row>
    <row r="39" spans="1:15" x14ac:dyDescent="0.25">
      <c r="A39" s="29"/>
      <c r="B39" s="35"/>
      <c r="C39" s="36">
        <v>15300</v>
      </c>
      <c r="D39" s="37" t="s">
        <v>51</v>
      </c>
      <c r="E39" s="44"/>
      <c r="F39" s="39">
        <f t="shared" ref="F39:N39" si="31">SUM(F40)</f>
        <v>600000</v>
      </c>
      <c r="G39" s="39">
        <f t="shared" si="31"/>
        <v>0</v>
      </c>
      <c r="H39" s="39">
        <f t="shared" si="31"/>
        <v>0</v>
      </c>
      <c r="I39" s="39">
        <f t="shared" si="31"/>
        <v>0</v>
      </c>
      <c r="J39" s="39">
        <f t="shared" si="31"/>
        <v>600000</v>
      </c>
      <c r="K39" s="39">
        <f t="shared" si="31"/>
        <v>700000</v>
      </c>
      <c r="L39" s="39">
        <f t="shared" si="31"/>
        <v>100000</v>
      </c>
      <c r="M39" s="39">
        <f t="shared" si="3"/>
        <v>16.666666666666671</v>
      </c>
      <c r="N39" s="39">
        <f t="shared" si="31"/>
        <v>100000</v>
      </c>
      <c r="O39" s="39">
        <f t="shared" si="5"/>
        <v>16.666666666666671</v>
      </c>
    </row>
    <row r="40" spans="1:15" ht="30" x14ac:dyDescent="0.25">
      <c r="A40" s="29"/>
      <c r="B40" s="41"/>
      <c r="C40" s="35"/>
      <c r="D40" s="42">
        <v>15302</v>
      </c>
      <c r="E40" s="43" t="s">
        <v>52</v>
      </c>
      <c r="F40" s="40">
        <v>600000</v>
      </c>
      <c r="G40" s="40">
        <f>SUM([1]COG_PARTIDA_ESPECIFICA!$AC$45)</f>
        <v>0</v>
      </c>
      <c r="H40" s="40">
        <f>SUM([1]COG_PARTIDA_ESPECIFICA!$AQ$45)</f>
        <v>0</v>
      </c>
      <c r="I40" s="40">
        <f>SUM([1]COG_PARTIDA_ESPECIFICA!$AP$45)</f>
        <v>0</v>
      </c>
      <c r="J40" s="40">
        <f>SUM(F40:I40)</f>
        <v>600000</v>
      </c>
      <c r="K40" s="40">
        <v>700000</v>
      </c>
      <c r="L40" s="40">
        <f>K40-F40</f>
        <v>100000</v>
      </c>
      <c r="M40" s="40">
        <f t="shared" si="3"/>
        <v>16.666666666666671</v>
      </c>
      <c r="N40" s="40">
        <f>K40-J40</f>
        <v>100000</v>
      </c>
      <c r="O40" s="40">
        <f t="shared" si="5"/>
        <v>16.666666666666671</v>
      </c>
    </row>
    <row r="41" spans="1:15" x14ac:dyDescent="0.25">
      <c r="A41" s="29"/>
      <c r="B41" s="35"/>
      <c r="C41" s="36">
        <v>15400</v>
      </c>
      <c r="D41" s="37" t="s">
        <v>53</v>
      </c>
      <c r="E41" s="44"/>
      <c r="F41" s="39">
        <f t="shared" ref="F41:N41" si="32">SUM(F42:F48)</f>
        <v>168896470</v>
      </c>
      <c r="G41" s="39">
        <f t="shared" si="32"/>
        <v>11152980.889999999</v>
      </c>
      <c r="H41" s="39">
        <f t="shared" si="32"/>
        <v>270000</v>
      </c>
      <c r="I41" s="39">
        <f t="shared" si="32"/>
        <v>-270000</v>
      </c>
      <c r="J41" s="39">
        <f t="shared" si="32"/>
        <v>180049450.88999999</v>
      </c>
      <c r="K41" s="39">
        <f t="shared" si="32"/>
        <v>194807767</v>
      </c>
      <c r="L41" s="39">
        <f t="shared" si="32"/>
        <v>25911297</v>
      </c>
      <c r="M41" s="39">
        <f t="shared" ref="M41:M57" si="33">(K41*100/F41)-100</f>
        <v>15.341526676075588</v>
      </c>
      <c r="N41" s="39">
        <f t="shared" si="32"/>
        <v>14758316.110000007</v>
      </c>
      <c r="O41" s="39">
        <f t="shared" ref="O41:O57" si="34">(K41*100/J41)-100</f>
        <v>8.1968126184492007</v>
      </c>
    </row>
    <row r="42" spans="1:15" x14ac:dyDescent="0.25">
      <c r="A42" s="29"/>
      <c r="B42" s="41"/>
      <c r="C42" s="35"/>
      <c r="D42" s="42">
        <v>15401</v>
      </c>
      <c r="E42" s="43" t="s">
        <v>54</v>
      </c>
      <c r="F42" s="40">
        <v>35280903</v>
      </c>
      <c r="G42" s="40">
        <f>SUM([1]COG_PARTIDA_ESPECIFICA!$AC$47)</f>
        <v>2253028.48</v>
      </c>
      <c r="H42" s="40">
        <f>SUM([1]COG_PARTIDA_ESPECIFICA!$AQ$47)</f>
        <v>0</v>
      </c>
      <c r="I42" s="40">
        <f>SUM([1]COG_PARTIDA_ESPECIFICA!$AP$47)</f>
        <v>0</v>
      </c>
      <c r="J42" s="40">
        <f t="shared" ref="J42:J48" si="35">SUM(F42:I42)</f>
        <v>37533931.479999997</v>
      </c>
      <c r="K42" s="40">
        <v>40578553</v>
      </c>
      <c r="L42" s="40">
        <f t="shared" ref="L42:L48" si="36">K42-F42</f>
        <v>5297650</v>
      </c>
      <c r="M42" s="40">
        <f t="shared" si="33"/>
        <v>15.015630410593516</v>
      </c>
      <c r="N42" s="40">
        <f t="shared" ref="N42:N48" si="37">K42-J42</f>
        <v>3044621.5200000033</v>
      </c>
      <c r="O42" s="40">
        <f t="shared" si="34"/>
        <v>8.1116509780552377</v>
      </c>
    </row>
    <row r="43" spans="1:15" x14ac:dyDescent="0.25">
      <c r="A43" s="29"/>
      <c r="B43" s="41"/>
      <c r="C43" s="35"/>
      <c r="D43" s="42">
        <v>15402</v>
      </c>
      <c r="E43" s="43" t="s">
        <v>55</v>
      </c>
      <c r="F43" s="40">
        <v>19463707</v>
      </c>
      <c r="G43" s="40">
        <f>SUM([1]COG_PARTIDA_ESPECIFICA!$AC$48)</f>
        <v>1186749.02</v>
      </c>
      <c r="H43" s="40">
        <f>SUM([1]COG_PARTIDA_ESPECIFICA!$AQ$48)</f>
        <v>0</v>
      </c>
      <c r="I43" s="40">
        <f>SUM([1]COG_PARTIDA_ESPECIFICA!$AP$48)</f>
        <v>0</v>
      </c>
      <c r="J43" s="40">
        <f t="shared" si="35"/>
        <v>20650456.02</v>
      </c>
      <c r="K43" s="40">
        <v>22437803</v>
      </c>
      <c r="L43" s="40">
        <f t="shared" si="36"/>
        <v>2974096</v>
      </c>
      <c r="M43" s="40">
        <f t="shared" si="33"/>
        <v>15.280213579047398</v>
      </c>
      <c r="N43" s="40">
        <f t="shared" si="37"/>
        <v>1787346.9800000004</v>
      </c>
      <c r="O43" s="40">
        <f t="shared" si="34"/>
        <v>8.6552421809424089</v>
      </c>
    </row>
    <row r="44" spans="1:15" x14ac:dyDescent="0.25">
      <c r="A44" s="29"/>
      <c r="B44" s="41"/>
      <c r="C44" s="35"/>
      <c r="D44" s="42">
        <v>15403</v>
      </c>
      <c r="E44" s="43" t="s">
        <v>56</v>
      </c>
      <c r="F44" s="40">
        <v>71878612</v>
      </c>
      <c r="G44" s="40">
        <f>SUM([1]COG_PARTIDA_ESPECIFICA!$AC$49)</f>
        <v>5433446.0199999996</v>
      </c>
      <c r="H44" s="40">
        <f>SUM([1]COG_PARTIDA_ESPECIFICA!$AQ$49)</f>
        <v>0</v>
      </c>
      <c r="I44" s="40">
        <f>SUM([1]COG_PARTIDA_ESPECIFICA!$AP$49)</f>
        <v>-270000</v>
      </c>
      <c r="J44" s="40">
        <f t="shared" si="35"/>
        <v>77042058.019999996</v>
      </c>
      <c r="K44" s="40">
        <v>83914570</v>
      </c>
      <c r="L44" s="40">
        <f t="shared" si="36"/>
        <v>12035958</v>
      </c>
      <c r="M44" s="40">
        <f t="shared" si="33"/>
        <v>16.744839201958996</v>
      </c>
      <c r="N44" s="40">
        <f t="shared" si="37"/>
        <v>6872511.9800000042</v>
      </c>
      <c r="O44" s="40">
        <f t="shared" si="34"/>
        <v>8.9204678024254065</v>
      </c>
    </row>
    <row r="45" spans="1:15" x14ac:dyDescent="0.25">
      <c r="A45" s="29"/>
      <c r="B45" s="41"/>
      <c r="C45" s="35"/>
      <c r="D45" s="42">
        <v>15404</v>
      </c>
      <c r="E45" s="43" t="s">
        <v>57</v>
      </c>
      <c r="F45" s="40">
        <v>16843689</v>
      </c>
      <c r="G45" s="40">
        <f>SUM([1]COG_PARTIDA_ESPECIFICA!$AC$50)</f>
        <v>1243431.28</v>
      </c>
      <c r="H45" s="40">
        <f>SUM([1]COG_PARTIDA_ESPECIFICA!$AQ$50)</f>
        <v>270000</v>
      </c>
      <c r="I45" s="40">
        <f>SUM([1]COG_PARTIDA_ESPECIFICA!$AP$50)</f>
        <v>0</v>
      </c>
      <c r="J45" s="40">
        <f t="shared" si="35"/>
        <v>18357120.280000001</v>
      </c>
      <c r="K45" s="40">
        <v>19455384</v>
      </c>
      <c r="L45" s="40">
        <f t="shared" si="36"/>
        <v>2611695</v>
      </c>
      <c r="M45" s="40">
        <f t="shared" si="33"/>
        <v>15.505481014283745</v>
      </c>
      <c r="N45" s="40">
        <f t="shared" si="37"/>
        <v>1098263.7199999988</v>
      </c>
      <c r="O45" s="40">
        <f t="shared" si="34"/>
        <v>5.9827669223072633</v>
      </c>
    </row>
    <row r="46" spans="1:15" x14ac:dyDescent="0.25">
      <c r="A46" s="29"/>
      <c r="B46" s="41"/>
      <c r="C46" s="35"/>
      <c r="D46" s="42">
        <v>15405</v>
      </c>
      <c r="E46" s="43" t="s">
        <v>58</v>
      </c>
      <c r="F46" s="40">
        <v>5906511</v>
      </c>
      <c r="G46" s="40">
        <f>SUM([1]COG_PARTIDA_ESPECIFICA!$AC$51)</f>
        <v>0</v>
      </c>
      <c r="H46" s="40">
        <f>SUM([1]COG_PARTIDA_ESPECIFICA!$AQ$51)</f>
        <v>0</v>
      </c>
      <c r="I46" s="40">
        <f>SUM([1]COG_PARTIDA_ESPECIFICA!$AP$51)</f>
        <v>0</v>
      </c>
      <c r="J46" s="40">
        <f t="shared" si="35"/>
        <v>5906511</v>
      </c>
      <c r="K46" s="40">
        <v>6079216</v>
      </c>
      <c r="L46" s="40">
        <f t="shared" si="36"/>
        <v>172705</v>
      </c>
      <c r="M46" s="40">
        <f t="shared" si="33"/>
        <v>2.9239766081871323</v>
      </c>
      <c r="N46" s="40">
        <f t="shared" si="37"/>
        <v>172705</v>
      </c>
      <c r="O46" s="40">
        <f t="shared" si="34"/>
        <v>2.9239766081871323</v>
      </c>
    </row>
    <row r="47" spans="1:15" x14ac:dyDescent="0.25">
      <c r="A47" s="29"/>
      <c r="B47" s="41"/>
      <c r="C47" s="35"/>
      <c r="D47" s="42">
        <v>15406</v>
      </c>
      <c r="E47" s="43" t="s">
        <v>59</v>
      </c>
      <c r="F47" s="40">
        <v>13674691</v>
      </c>
      <c r="G47" s="40">
        <f>SUM([1]COG_PARTIDA_ESPECIFICA!$AC$52)</f>
        <v>998424.91</v>
      </c>
      <c r="H47" s="40">
        <f>SUM([1]COG_PARTIDA_ESPECIFICA!$AQ$52)</f>
        <v>0</v>
      </c>
      <c r="I47" s="40">
        <f>SUM([1]COG_PARTIDA_ESPECIFICA!$AP$52)</f>
        <v>0</v>
      </c>
      <c r="J47" s="40">
        <f t="shared" si="35"/>
        <v>14673115.91</v>
      </c>
      <c r="K47" s="40">
        <v>15760928</v>
      </c>
      <c r="L47" s="40">
        <f t="shared" si="36"/>
        <v>2086237</v>
      </c>
      <c r="M47" s="40">
        <f t="shared" si="33"/>
        <v>15.256191163661398</v>
      </c>
      <c r="N47" s="40">
        <f t="shared" si="37"/>
        <v>1087812.0899999999</v>
      </c>
      <c r="O47" s="40">
        <f t="shared" si="34"/>
        <v>7.4136406791323424</v>
      </c>
    </row>
    <row r="48" spans="1:15" ht="30" x14ac:dyDescent="0.25">
      <c r="A48" s="29"/>
      <c r="B48" s="41"/>
      <c r="C48" s="35"/>
      <c r="D48" s="42">
        <v>15412</v>
      </c>
      <c r="E48" s="43" t="s">
        <v>60</v>
      </c>
      <c r="F48" s="40">
        <v>5848357</v>
      </c>
      <c r="G48" s="40">
        <f>SUM([1]COG_PARTIDA_ESPECIFICA!$AC$53)</f>
        <v>37901.18</v>
      </c>
      <c r="H48" s="40">
        <f>SUM([1]COG_PARTIDA_ESPECIFICA!$AQ$53)</f>
        <v>0</v>
      </c>
      <c r="I48" s="40">
        <f>SUM([1]COG_PARTIDA_ESPECIFICA!$AP$53)</f>
        <v>0</v>
      </c>
      <c r="J48" s="40">
        <f t="shared" si="35"/>
        <v>5886258.1799999997</v>
      </c>
      <c r="K48" s="40">
        <v>6581313</v>
      </c>
      <c r="L48" s="40">
        <f t="shared" si="36"/>
        <v>732956</v>
      </c>
      <c r="M48" s="40">
        <f t="shared" si="33"/>
        <v>12.532682255888275</v>
      </c>
      <c r="N48" s="40">
        <f t="shared" si="37"/>
        <v>695054.8200000003</v>
      </c>
      <c r="O48" s="40">
        <f t="shared" si="34"/>
        <v>11.808092658280245</v>
      </c>
    </row>
    <row r="49" spans="1:15" x14ac:dyDescent="0.25">
      <c r="A49" s="29"/>
      <c r="B49" s="35"/>
      <c r="C49" s="36">
        <v>15900</v>
      </c>
      <c r="D49" s="37" t="s">
        <v>50</v>
      </c>
      <c r="E49" s="44"/>
      <c r="F49" s="39">
        <f>SUM(F51:F51)</f>
        <v>6140000</v>
      </c>
      <c r="G49" s="39">
        <f t="shared" ref="G49:L49" si="38">SUM(G51:G51)</f>
        <v>36823</v>
      </c>
      <c r="H49" s="39">
        <f t="shared" si="38"/>
        <v>0</v>
      </c>
      <c r="I49" s="39">
        <f t="shared" si="38"/>
        <v>-2800000</v>
      </c>
      <c r="J49" s="39">
        <f t="shared" si="38"/>
        <v>3376823</v>
      </c>
      <c r="K49" s="39">
        <f t="shared" si="38"/>
        <v>6364220</v>
      </c>
      <c r="L49" s="39">
        <f t="shared" si="38"/>
        <v>224220</v>
      </c>
      <c r="M49" s="39">
        <f t="shared" si="33"/>
        <v>3.6517915309446209</v>
      </c>
      <c r="N49" s="39">
        <f>SUM(N51:N51)</f>
        <v>2987397</v>
      </c>
      <c r="O49" s="39">
        <f t="shared" si="34"/>
        <v>88.467681012596756</v>
      </c>
    </row>
    <row r="50" spans="1:15" x14ac:dyDescent="0.25">
      <c r="A50" s="29"/>
      <c r="B50" s="41"/>
      <c r="C50" s="35"/>
      <c r="D50" s="48">
        <v>15901</v>
      </c>
      <c r="E50" s="49" t="s">
        <v>61</v>
      </c>
      <c r="F50" s="40"/>
      <c r="G50" s="40">
        <f>SUM([1]COG_PARTIDA_ESPECIFICA!$AC$57)</f>
        <v>0</v>
      </c>
      <c r="H50" s="40">
        <f>SUM([1]COG_PARTIDA_ESPECIFICA!$AQ$57)</f>
        <v>0</v>
      </c>
      <c r="I50" s="40">
        <f>SUM([1]COG_PARTIDA_ESPECIFICA!$AP$57)</f>
        <v>0</v>
      </c>
      <c r="J50" s="40">
        <f t="shared" ref="J50:J51" si="39">SUM(F50:I50)</f>
        <v>0</v>
      </c>
      <c r="K50" s="40"/>
      <c r="L50" s="40">
        <f>K50-F50</f>
        <v>0</v>
      </c>
      <c r="M50" s="40" t="e">
        <f t="shared" si="33"/>
        <v>#DIV/0!</v>
      </c>
      <c r="N50" s="40">
        <f>K50-J50</f>
        <v>0</v>
      </c>
      <c r="O50" s="40" t="e">
        <f t="shared" si="34"/>
        <v>#DIV/0!</v>
      </c>
    </row>
    <row r="51" spans="1:15" ht="45" x14ac:dyDescent="0.25">
      <c r="A51" s="29"/>
      <c r="B51" s="41"/>
      <c r="C51" s="35"/>
      <c r="D51" s="42">
        <v>15913</v>
      </c>
      <c r="E51" s="43" t="s">
        <v>62</v>
      </c>
      <c r="F51" s="40">
        <v>6140000</v>
      </c>
      <c r="G51" s="40">
        <f>SUM([1]COG_PARTIDA_ESPECIFICA!$AC$58)</f>
        <v>36823</v>
      </c>
      <c r="H51" s="40">
        <f>SUM([1]COG_PARTIDA_ESPECIFICA!$AQ$58)</f>
        <v>0</v>
      </c>
      <c r="I51" s="40">
        <f>SUM([1]COG_PARTIDA_ESPECIFICA!$AP$58)</f>
        <v>-2800000</v>
      </c>
      <c r="J51" s="40">
        <f t="shared" si="39"/>
        <v>3376823</v>
      </c>
      <c r="K51" s="40">
        <v>6364220</v>
      </c>
      <c r="L51" s="40">
        <f>K51-F51</f>
        <v>224220</v>
      </c>
      <c r="M51" s="40">
        <f t="shared" si="33"/>
        <v>3.6517915309446209</v>
      </c>
      <c r="N51" s="40">
        <f>K51-J51</f>
        <v>2987397</v>
      </c>
      <c r="O51" s="40">
        <f t="shared" si="34"/>
        <v>88.467681012596756</v>
      </c>
    </row>
    <row r="52" spans="1:15" x14ac:dyDescent="0.25">
      <c r="A52" s="29"/>
      <c r="B52" s="30">
        <v>16000</v>
      </c>
      <c r="C52" s="31" t="s">
        <v>63</v>
      </c>
      <c r="D52" s="32"/>
      <c r="E52" s="45"/>
      <c r="F52" s="34">
        <f>SUM(F53)</f>
        <v>0</v>
      </c>
      <c r="G52" s="34">
        <f t="shared" ref="G52:L53" si="40">SUM(G53)</f>
        <v>0</v>
      </c>
      <c r="H52" s="34">
        <f t="shared" si="40"/>
        <v>0</v>
      </c>
      <c r="I52" s="34">
        <f t="shared" si="40"/>
        <v>0</v>
      </c>
      <c r="J52" s="34">
        <f t="shared" si="40"/>
        <v>0</v>
      </c>
      <c r="K52" s="34">
        <f t="shared" si="40"/>
        <v>11609956</v>
      </c>
      <c r="L52" s="34">
        <f t="shared" si="40"/>
        <v>11609956</v>
      </c>
      <c r="M52" s="34" t="e">
        <f t="shared" si="33"/>
        <v>#DIV/0!</v>
      </c>
      <c r="N52" s="34">
        <f>SUM(N53)</f>
        <v>11609956</v>
      </c>
      <c r="O52" s="34" t="e">
        <f t="shared" si="34"/>
        <v>#DIV/0!</v>
      </c>
    </row>
    <row r="53" spans="1:15" x14ac:dyDescent="0.25">
      <c r="A53" s="29"/>
      <c r="B53" s="35"/>
      <c r="C53" s="36">
        <v>16100</v>
      </c>
      <c r="D53" s="37" t="s">
        <v>64</v>
      </c>
      <c r="E53" s="44"/>
      <c r="F53" s="39">
        <f>SUM(F54)</f>
        <v>0</v>
      </c>
      <c r="G53" s="39">
        <f t="shared" si="40"/>
        <v>0</v>
      </c>
      <c r="H53" s="39">
        <f t="shared" si="40"/>
        <v>0</v>
      </c>
      <c r="I53" s="39">
        <f t="shared" si="40"/>
        <v>0</v>
      </c>
      <c r="J53" s="39">
        <f t="shared" si="40"/>
        <v>0</v>
      </c>
      <c r="K53" s="39">
        <f t="shared" si="40"/>
        <v>11609956</v>
      </c>
      <c r="L53" s="39">
        <f t="shared" si="40"/>
        <v>11609956</v>
      </c>
      <c r="M53" s="39" t="e">
        <f t="shared" si="33"/>
        <v>#DIV/0!</v>
      </c>
      <c r="N53" s="39">
        <f>SUM(N54)</f>
        <v>11609956</v>
      </c>
      <c r="O53" s="39" t="e">
        <f t="shared" si="34"/>
        <v>#DIV/0!</v>
      </c>
    </row>
    <row r="54" spans="1:15" ht="30" x14ac:dyDescent="0.25">
      <c r="A54" s="29"/>
      <c r="B54" s="41"/>
      <c r="C54" s="35"/>
      <c r="D54" s="42">
        <v>16101</v>
      </c>
      <c r="E54" s="43" t="s">
        <v>65</v>
      </c>
      <c r="F54" s="40"/>
      <c r="G54" s="40">
        <f>SUM([1]COG_PARTIDA_ESPECIFICA!$AC$62)</f>
        <v>0</v>
      </c>
      <c r="H54" s="40">
        <f>SUM([1]COG_PARTIDA_ESPECIFICA!$AQ$62)</f>
        <v>0</v>
      </c>
      <c r="I54" s="40">
        <f>SUM([1]COG_PARTIDA_ESPECIFICA!$AP$62)</f>
        <v>0</v>
      </c>
      <c r="J54" s="40">
        <f>SUM(F54:I54)</f>
        <v>0</v>
      </c>
      <c r="K54" s="40">
        <v>11609956</v>
      </c>
      <c r="L54" s="40">
        <f>K54-F54</f>
        <v>11609956</v>
      </c>
      <c r="M54" s="40" t="e">
        <f t="shared" si="33"/>
        <v>#DIV/0!</v>
      </c>
      <c r="N54" s="40">
        <f>K54-J54</f>
        <v>11609956</v>
      </c>
      <c r="O54" s="40" t="e">
        <f t="shared" si="34"/>
        <v>#DIV/0!</v>
      </c>
    </row>
    <row r="55" spans="1:15" x14ac:dyDescent="0.25">
      <c r="A55" s="29"/>
      <c r="B55" s="30">
        <v>17000</v>
      </c>
      <c r="C55" s="31" t="s">
        <v>66</v>
      </c>
      <c r="D55" s="32"/>
      <c r="E55" s="45"/>
      <c r="F55" s="34">
        <f t="shared" ref="F55:N56" si="41">SUM(F56)</f>
        <v>14442446</v>
      </c>
      <c r="G55" s="34">
        <f t="shared" si="41"/>
        <v>86983.290000000008</v>
      </c>
      <c r="H55" s="34">
        <f t="shared" si="41"/>
        <v>0</v>
      </c>
      <c r="I55" s="34">
        <f t="shared" si="41"/>
        <v>-4600000</v>
      </c>
      <c r="J55" s="34">
        <f t="shared" si="41"/>
        <v>9929429.2899999991</v>
      </c>
      <c r="K55" s="34">
        <f t="shared" si="41"/>
        <v>9016800</v>
      </c>
      <c r="L55" s="34">
        <f t="shared" si="41"/>
        <v>-5425646</v>
      </c>
      <c r="M55" s="34">
        <f t="shared" si="33"/>
        <v>-37.567362204435454</v>
      </c>
      <c r="N55" s="34">
        <f t="shared" si="41"/>
        <v>-912629.28999999911</v>
      </c>
      <c r="O55" s="34">
        <f t="shared" si="34"/>
        <v>-9.1911555371980427</v>
      </c>
    </row>
    <row r="56" spans="1:15" x14ac:dyDescent="0.25">
      <c r="A56" s="29"/>
      <c r="B56" s="35"/>
      <c r="C56" s="36">
        <v>17100</v>
      </c>
      <c r="D56" s="37" t="s">
        <v>67</v>
      </c>
      <c r="E56" s="44"/>
      <c r="F56" s="39">
        <f t="shared" si="41"/>
        <v>14442446</v>
      </c>
      <c r="G56" s="39">
        <f t="shared" si="41"/>
        <v>86983.290000000008</v>
      </c>
      <c r="H56" s="39">
        <f t="shared" si="41"/>
        <v>0</v>
      </c>
      <c r="I56" s="39">
        <f t="shared" si="41"/>
        <v>-4600000</v>
      </c>
      <c r="J56" s="39">
        <f t="shared" si="41"/>
        <v>9929429.2899999991</v>
      </c>
      <c r="K56" s="39">
        <f t="shared" si="41"/>
        <v>9016800</v>
      </c>
      <c r="L56" s="39">
        <f t="shared" si="41"/>
        <v>-5425646</v>
      </c>
      <c r="M56" s="39">
        <f t="shared" si="33"/>
        <v>-37.567362204435454</v>
      </c>
      <c r="N56" s="39">
        <f t="shared" si="41"/>
        <v>-912629.28999999911</v>
      </c>
      <c r="O56" s="39">
        <f t="shared" si="34"/>
        <v>-9.1911555371980427</v>
      </c>
    </row>
    <row r="57" spans="1:15" x14ac:dyDescent="0.25">
      <c r="A57" s="29"/>
      <c r="B57" s="41"/>
      <c r="C57" s="35"/>
      <c r="D57" s="42">
        <v>17101</v>
      </c>
      <c r="E57" s="43" t="s">
        <v>68</v>
      </c>
      <c r="F57" s="40">
        <v>14442446</v>
      </c>
      <c r="G57" s="40">
        <f>SUM([1]COG_PARTIDA_ESPECIFICA!$AC$65)</f>
        <v>86983.290000000008</v>
      </c>
      <c r="H57" s="40">
        <f>SUM([1]COG_PARTIDA_ESPECIFICA!$AQ$65)</f>
        <v>0</v>
      </c>
      <c r="I57" s="40">
        <f>SUM([1]COG_PARTIDA_ESPECIFICA!$AP$65)</f>
        <v>-4600000</v>
      </c>
      <c r="J57" s="40">
        <f>SUM(F57:I57)</f>
        <v>9929429.2899999991</v>
      </c>
      <c r="K57" s="40">
        <v>9016800</v>
      </c>
      <c r="L57" s="40">
        <f>K57-F57</f>
        <v>-5425646</v>
      </c>
      <c r="M57" s="40">
        <f t="shared" si="33"/>
        <v>-37.567362204435454</v>
      </c>
      <c r="N57" s="40">
        <f>K57-J57</f>
        <v>-912629.28999999911</v>
      </c>
      <c r="O57" s="40">
        <f t="shared" si="34"/>
        <v>-9.1911555371980427</v>
      </c>
    </row>
    <row r="58" spans="1:15" x14ac:dyDescent="0.25">
      <c r="A58" s="29"/>
      <c r="B58" s="41"/>
      <c r="C58" s="35"/>
      <c r="D58" s="42"/>
      <c r="E58" s="43"/>
      <c r="F58" s="40"/>
      <c r="G58" s="40"/>
      <c r="H58" s="40"/>
      <c r="I58" s="40"/>
      <c r="J58" s="40"/>
      <c r="K58" s="40"/>
      <c r="L58" s="40"/>
      <c r="M58" s="40"/>
      <c r="N58" s="40"/>
      <c r="O58" s="40"/>
    </row>
    <row r="59" spans="1:15" x14ac:dyDescent="0.25">
      <c r="A59" s="24">
        <v>20000</v>
      </c>
      <c r="B59" s="25" t="s">
        <v>69</v>
      </c>
      <c r="C59" s="26"/>
      <c r="D59" s="26"/>
      <c r="E59" s="50"/>
      <c r="F59" s="51">
        <f t="shared" ref="F59:O59" si="42">SUM(F60,F77,F84,F87,F98,F105,F109,F116)</f>
        <v>23214941</v>
      </c>
      <c r="G59" s="51">
        <f t="shared" si="42"/>
        <v>2122382</v>
      </c>
      <c r="H59" s="51">
        <f t="shared" si="42"/>
        <v>860960.84000000008</v>
      </c>
      <c r="I59" s="51">
        <f t="shared" si="42"/>
        <v>-1002747</v>
      </c>
      <c r="J59" s="51">
        <f t="shared" si="42"/>
        <v>25195536.84</v>
      </c>
      <c r="K59" s="51">
        <f t="shared" si="42"/>
        <v>39351276.970000006</v>
      </c>
      <c r="L59" s="51">
        <f t="shared" si="42"/>
        <v>16014284.010000002</v>
      </c>
      <c r="M59" s="51">
        <f t="shared" si="42"/>
        <v>651.66767773500328</v>
      </c>
      <c r="N59" s="51">
        <f t="shared" si="42"/>
        <v>14033688.170000002</v>
      </c>
      <c r="O59" s="51">
        <f t="shared" si="42"/>
        <v>631.12834228526185</v>
      </c>
    </row>
    <row r="60" spans="1:15" x14ac:dyDescent="0.25">
      <c r="A60" s="29"/>
      <c r="B60" s="30">
        <v>21000</v>
      </c>
      <c r="C60" s="31" t="s">
        <v>70</v>
      </c>
      <c r="D60" s="32"/>
      <c r="E60" s="45"/>
      <c r="F60" s="34">
        <f>SUM(F61,F65,F67,F69,F71,F73,F75)</f>
        <v>10325600</v>
      </c>
      <c r="G60" s="34">
        <f t="shared" ref="G60:L60" si="43">SUM(G61,G65,G67,G69,G71,G73,G75)</f>
        <v>0</v>
      </c>
      <c r="H60" s="34">
        <f t="shared" si="43"/>
        <v>574956.84000000008</v>
      </c>
      <c r="I60" s="34">
        <f t="shared" si="43"/>
        <v>-222747</v>
      </c>
      <c r="J60" s="34">
        <f t="shared" si="43"/>
        <v>10677809.84</v>
      </c>
      <c r="K60" s="34">
        <f t="shared" si="43"/>
        <v>17298900.580000002</v>
      </c>
      <c r="L60" s="34">
        <f t="shared" si="43"/>
        <v>6973300.5800000001</v>
      </c>
      <c r="M60" s="34">
        <f t="shared" ref="M60:M83" si="44">(K60*100/F60)-100</f>
        <v>67.534095645773647</v>
      </c>
      <c r="N60" s="34">
        <f>SUM(N61,N65,N67,N69,N71,N73,N75)</f>
        <v>6621090.7400000002</v>
      </c>
      <c r="O60" s="34">
        <f t="shared" ref="O60:O83" si="45">(K60*100/J60)-100</f>
        <v>62.007947689767093</v>
      </c>
    </row>
    <row r="61" spans="1:15" x14ac:dyDescent="0.25">
      <c r="A61" s="29"/>
      <c r="B61" s="35"/>
      <c r="C61" s="36">
        <v>21100</v>
      </c>
      <c r="D61" s="37" t="s">
        <v>71</v>
      </c>
      <c r="E61" s="44"/>
      <c r="F61" s="39">
        <f>SUM(F62:F64)</f>
        <v>5890600</v>
      </c>
      <c r="G61" s="39">
        <f t="shared" ref="G61:L61" si="46">SUM(G62:G64)</f>
        <v>0</v>
      </c>
      <c r="H61" s="39">
        <f t="shared" si="46"/>
        <v>439956.84</v>
      </c>
      <c r="I61" s="39">
        <f t="shared" si="46"/>
        <v>0</v>
      </c>
      <c r="J61" s="39">
        <f t="shared" si="46"/>
        <v>6330556.8399999999</v>
      </c>
      <c r="K61" s="39">
        <f t="shared" si="46"/>
        <v>9353838.7000000011</v>
      </c>
      <c r="L61" s="39">
        <f t="shared" si="46"/>
        <v>3463238.7000000007</v>
      </c>
      <c r="M61" s="39">
        <f t="shared" si="44"/>
        <v>58.792630631854166</v>
      </c>
      <c r="N61" s="39">
        <f>SUM(N62:N64)</f>
        <v>3023281.8600000008</v>
      </c>
      <c r="O61" s="39">
        <f t="shared" si="45"/>
        <v>47.756965720570037</v>
      </c>
    </row>
    <row r="62" spans="1:15" x14ac:dyDescent="0.25">
      <c r="A62" s="29"/>
      <c r="B62" s="41"/>
      <c r="C62" s="35"/>
      <c r="D62" s="42">
        <v>21101</v>
      </c>
      <c r="E62" s="43" t="s">
        <v>72</v>
      </c>
      <c r="F62" s="40">
        <v>5752600</v>
      </c>
      <c r="G62" s="40">
        <f>SUM([1]COG_PARTIDA_ESPECIFICA!$AC$70)</f>
        <v>0</v>
      </c>
      <c r="H62" s="40">
        <f>SUM([1]COG_PARTIDA_ESPECIFICA!$AQ$70)</f>
        <v>439956.84</v>
      </c>
      <c r="I62" s="40">
        <f>SUM([1]COG_PARTIDA_ESPECIFICA!$AP$70)</f>
        <v>0</v>
      </c>
      <c r="J62" s="40">
        <f t="shared" ref="J62:J64" si="47">SUM(F62:I62)</f>
        <v>6192556.8399999999</v>
      </c>
      <c r="K62" s="40">
        <v>8918321.7200000007</v>
      </c>
      <c r="L62" s="40">
        <f>K62-F62</f>
        <v>3165721.7200000007</v>
      </c>
      <c r="M62" s="40">
        <f t="shared" si="44"/>
        <v>55.031146264297917</v>
      </c>
      <c r="N62" s="40">
        <f>K62-J62</f>
        <v>2725764.8800000008</v>
      </c>
      <c r="O62" s="40">
        <f t="shared" si="45"/>
        <v>44.016792262499479</v>
      </c>
    </row>
    <row r="63" spans="1:15" x14ac:dyDescent="0.25">
      <c r="A63" s="29"/>
      <c r="B63" s="41"/>
      <c r="C63" s="35"/>
      <c r="D63" s="42">
        <v>21102</v>
      </c>
      <c r="E63" s="43" t="s">
        <v>73</v>
      </c>
      <c r="F63" s="40">
        <v>128000</v>
      </c>
      <c r="G63" s="40">
        <f>SUM([1]COG_PARTIDA_ESPECIFICA!$AC$71)</f>
        <v>0</v>
      </c>
      <c r="H63" s="40">
        <f>SUM([1]COG_PARTIDA_ESPECIFICA!$AQ$71)</f>
        <v>0</v>
      </c>
      <c r="I63" s="40">
        <f>SUM([1]COG_PARTIDA_ESPECIFICA!$AP$71)</f>
        <v>0</v>
      </c>
      <c r="J63" s="40">
        <f t="shared" si="47"/>
        <v>128000</v>
      </c>
      <c r="K63" s="40">
        <v>435516.98</v>
      </c>
      <c r="L63" s="40">
        <f>K63-F63</f>
        <v>307516.98</v>
      </c>
      <c r="M63" s="40">
        <f t="shared" si="44"/>
        <v>240.24764062499997</v>
      </c>
      <c r="N63" s="40">
        <f>K63-J63</f>
        <v>307516.98</v>
      </c>
      <c r="O63" s="40">
        <f t="shared" si="45"/>
        <v>240.24764062499997</v>
      </c>
    </row>
    <row r="64" spans="1:15" x14ac:dyDescent="0.25">
      <c r="A64" s="29"/>
      <c r="B64" s="41"/>
      <c r="C64" s="35"/>
      <c r="D64" s="52">
        <v>21103</v>
      </c>
      <c r="E64" s="53" t="s">
        <v>74</v>
      </c>
      <c r="F64" s="40">
        <v>10000</v>
      </c>
      <c r="G64" s="40">
        <f>SUM([1]COG_PARTIDA_ESPECIFICA!$AC$72)</f>
        <v>0</v>
      </c>
      <c r="H64" s="40">
        <f>SUM([1]COG_PARTIDA_ESPECIFICA!$AQ$72)</f>
        <v>0</v>
      </c>
      <c r="I64" s="40">
        <f>SUM([1]COG_PARTIDA_ESPECIFICA!$AP$72)</f>
        <v>0</v>
      </c>
      <c r="J64" s="40">
        <f t="shared" si="47"/>
        <v>10000</v>
      </c>
      <c r="K64" s="40"/>
      <c r="L64" s="40">
        <f>K64-F64</f>
        <v>-10000</v>
      </c>
      <c r="M64" s="40">
        <f t="shared" si="44"/>
        <v>-100</v>
      </c>
      <c r="N64" s="40">
        <f>K64-J64</f>
        <v>-10000</v>
      </c>
      <c r="O64" s="40">
        <f t="shared" si="45"/>
        <v>-100</v>
      </c>
    </row>
    <row r="65" spans="1:15" x14ac:dyDescent="0.25">
      <c r="A65" s="29"/>
      <c r="B65" s="35"/>
      <c r="C65" s="36">
        <v>21200</v>
      </c>
      <c r="D65" s="37" t="s">
        <v>75</v>
      </c>
      <c r="E65" s="44"/>
      <c r="F65" s="39">
        <f t="shared" ref="F65:N65" si="48">SUM(F66)</f>
        <v>220500</v>
      </c>
      <c r="G65" s="39">
        <f t="shared" si="48"/>
        <v>0</v>
      </c>
      <c r="H65" s="39">
        <f t="shared" si="48"/>
        <v>0</v>
      </c>
      <c r="I65" s="39">
        <f t="shared" si="48"/>
        <v>0</v>
      </c>
      <c r="J65" s="39">
        <f t="shared" si="48"/>
        <v>220500</v>
      </c>
      <c r="K65" s="39">
        <f t="shared" si="48"/>
        <v>1213995.96</v>
      </c>
      <c r="L65" s="39">
        <f t="shared" si="48"/>
        <v>993495.96</v>
      </c>
      <c r="M65" s="39">
        <f t="shared" si="44"/>
        <v>450.5650612244898</v>
      </c>
      <c r="N65" s="39">
        <f t="shared" si="48"/>
        <v>993495.96</v>
      </c>
      <c r="O65" s="39">
        <f t="shared" si="45"/>
        <v>450.5650612244898</v>
      </c>
    </row>
    <row r="66" spans="1:15" ht="30" x14ac:dyDescent="0.25">
      <c r="A66" s="29"/>
      <c r="B66" s="41"/>
      <c r="C66" s="35"/>
      <c r="D66" s="42">
        <v>21201</v>
      </c>
      <c r="E66" s="43" t="s">
        <v>75</v>
      </c>
      <c r="F66" s="40">
        <v>220500</v>
      </c>
      <c r="G66" s="40">
        <f>SUM([1]COG_PARTIDA_ESPECIFICA!$AC$74)</f>
        <v>0</v>
      </c>
      <c r="H66" s="40">
        <f>SUM([1]COG_PARTIDA_ESPECIFICA!$AQ$74)</f>
        <v>0</v>
      </c>
      <c r="I66" s="40">
        <f>SUM([1]COG_PARTIDA_ESPECIFICA!$AP$74)</f>
        <v>0</v>
      </c>
      <c r="J66" s="40">
        <f>SUM(F66:I66)</f>
        <v>220500</v>
      </c>
      <c r="K66" s="40">
        <v>1213995.96</v>
      </c>
      <c r="L66" s="40">
        <f>K66-F66</f>
        <v>993495.96</v>
      </c>
      <c r="M66" s="40">
        <f t="shared" si="44"/>
        <v>450.5650612244898</v>
      </c>
      <c r="N66" s="40">
        <f>K66-J66</f>
        <v>993495.96</v>
      </c>
      <c r="O66" s="40">
        <f t="shared" si="45"/>
        <v>450.5650612244898</v>
      </c>
    </row>
    <row r="67" spans="1:15" x14ac:dyDescent="0.25">
      <c r="A67" s="29"/>
      <c r="B67" s="35"/>
      <c r="C67" s="36">
        <v>21400</v>
      </c>
      <c r="D67" s="37" t="s">
        <v>76</v>
      </c>
      <c r="E67" s="44"/>
      <c r="F67" s="39">
        <f t="shared" ref="F67:N67" si="49">SUM(F68)</f>
        <v>1824000</v>
      </c>
      <c r="G67" s="39">
        <f t="shared" si="49"/>
        <v>0</v>
      </c>
      <c r="H67" s="39">
        <f t="shared" si="49"/>
        <v>0</v>
      </c>
      <c r="I67" s="39">
        <f t="shared" si="49"/>
        <v>-72747</v>
      </c>
      <c r="J67" s="39">
        <f t="shared" si="49"/>
        <v>1751253</v>
      </c>
      <c r="K67" s="39">
        <f t="shared" si="49"/>
        <v>2966034</v>
      </c>
      <c r="L67" s="39">
        <f t="shared" si="49"/>
        <v>1142034</v>
      </c>
      <c r="M67" s="39">
        <f t="shared" si="44"/>
        <v>62.611513157894734</v>
      </c>
      <c r="N67" s="39">
        <f t="shared" si="49"/>
        <v>1214781</v>
      </c>
      <c r="O67" s="39">
        <f t="shared" si="45"/>
        <v>69.366390807039295</v>
      </c>
    </row>
    <row r="68" spans="1:15" ht="45" x14ac:dyDescent="0.25">
      <c r="A68" s="29"/>
      <c r="B68" s="41"/>
      <c r="C68" s="35"/>
      <c r="D68" s="42">
        <v>21401</v>
      </c>
      <c r="E68" s="43" t="s">
        <v>77</v>
      </c>
      <c r="F68" s="40">
        <v>1824000</v>
      </c>
      <c r="G68" s="40">
        <f>SUM([1]COG_PARTIDA_ESPECIFICA!$AC$76)</f>
        <v>0</v>
      </c>
      <c r="H68" s="40">
        <f>SUM([1]COG_PARTIDA_ESPECIFICA!$AQ$76)</f>
        <v>0</v>
      </c>
      <c r="I68" s="40">
        <f>SUM([1]COG_PARTIDA_ESPECIFICA!$AP$76)</f>
        <v>-72747</v>
      </c>
      <c r="J68" s="40">
        <f>SUM(F68:I68)</f>
        <v>1751253</v>
      </c>
      <c r="K68" s="40">
        <v>2966034</v>
      </c>
      <c r="L68" s="40">
        <f>K68-F68</f>
        <v>1142034</v>
      </c>
      <c r="M68" s="40">
        <f t="shared" si="44"/>
        <v>62.611513157894734</v>
      </c>
      <c r="N68" s="40">
        <f>K68-J68</f>
        <v>1214781</v>
      </c>
      <c r="O68" s="40">
        <f t="shared" si="45"/>
        <v>69.366390807039295</v>
      </c>
    </row>
    <row r="69" spans="1:15" x14ac:dyDescent="0.25">
      <c r="A69" s="29"/>
      <c r="B69" s="35"/>
      <c r="C69" s="36">
        <v>21500</v>
      </c>
      <c r="D69" s="37" t="s">
        <v>78</v>
      </c>
      <c r="E69" s="44"/>
      <c r="F69" s="39">
        <f t="shared" ref="F69:N69" si="50">SUM(F70)</f>
        <v>387000</v>
      </c>
      <c r="G69" s="39">
        <f t="shared" si="50"/>
        <v>0</v>
      </c>
      <c r="H69" s="39">
        <f t="shared" si="50"/>
        <v>50000</v>
      </c>
      <c r="I69" s="39">
        <f t="shared" si="50"/>
        <v>0</v>
      </c>
      <c r="J69" s="39">
        <f t="shared" si="50"/>
        <v>437000</v>
      </c>
      <c r="K69" s="39">
        <f t="shared" ref="K69" si="51">SUM(K70)</f>
        <v>881799.96</v>
      </c>
      <c r="L69" s="39">
        <f t="shared" si="50"/>
        <v>494799.95999999996</v>
      </c>
      <c r="M69" s="39">
        <f t="shared" si="44"/>
        <v>127.85528682170542</v>
      </c>
      <c r="N69" s="39">
        <f t="shared" si="50"/>
        <v>444799.95999999996</v>
      </c>
      <c r="O69" s="39">
        <f t="shared" si="45"/>
        <v>101.78488787185356</v>
      </c>
    </row>
    <row r="70" spans="1:15" ht="30" x14ac:dyDescent="0.25">
      <c r="A70" s="29"/>
      <c r="B70" s="41"/>
      <c r="C70" s="35"/>
      <c r="D70" s="42">
        <v>21501</v>
      </c>
      <c r="E70" s="43" t="s">
        <v>79</v>
      </c>
      <c r="F70" s="40">
        <v>387000</v>
      </c>
      <c r="G70" s="40">
        <f>SUM([1]COG_PARTIDA_ESPECIFICA!$AC$78)</f>
        <v>0</v>
      </c>
      <c r="H70" s="40">
        <f>SUM([1]COG_PARTIDA_ESPECIFICA!$AQ$78)</f>
        <v>50000</v>
      </c>
      <c r="I70" s="40">
        <f>SUM([1]COG_PARTIDA_ESPECIFICA!$AP$78)</f>
        <v>0</v>
      </c>
      <c r="J70" s="40">
        <f>SUM(F70:I70)</f>
        <v>437000</v>
      </c>
      <c r="K70" s="40">
        <v>881799.96</v>
      </c>
      <c r="L70" s="40">
        <f>K70-F70</f>
        <v>494799.95999999996</v>
      </c>
      <c r="M70" s="40">
        <f t="shared" si="44"/>
        <v>127.85528682170542</v>
      </c>
      <c r="N70" s="40">
        <f>K70-J70</f>
        <v>444799.95999999996</v>
      </c>
      <c r="O70" s="40">
        <f t="shared" si="45"/>
        <v>101.78488787185356</v>
      </c>
    </row>
    <row r="71" spans="1:15" x14ac:dyDescent="0.25">
      <c r="A71" s="29"/>
      <c r="B71" s="35"/>
      <c r="C71" s="36">
        <v>21600</v>
      </c>
      <c r="D71" s="37" t="s">
        <v>80</v>
      </c>
      <c r="E71" s="44"/>
      <c r="F71" s="39">
        <f t="shared" ref="F71:N71" si="52">SUM(F72)</f>
        <v>1800000</v>
      </c>
      <c r="G71" s="39">
        <f t="shared" si="52"/>
        <v>0</v>
      </c>
      <c r="H71" s="39">
        <f t="shared" si="52"/>
        <v>85000</v>
      </c>
      <c r="I71" s="39">
        <f t="shared" si="52"/>
        <v>0</v>
      </c>
      <c r="J71" s="39">
        <f t="shared" si="52"/>
        <v>1885000</v>
      </c>
      <c r="K71" s="39">
        <f t="shared" si="52"/>
        <v>2804400</v>
      </c>
      <c r="L71" s="39">
        <f t="shared" si="52"/>
        <v>1004400</v>
      </c>
      <c r="M71" s="39">
        <f t="shared" si="44"/>
        <v>55.800000000000011</v>
      </c>
      <c r="N71" s="39">
        <f t="shared" si="52"/>
        <v>919400</v>
      </c>
      <c r="O71" s="39">
        <f t="shared" si="45"/>
        <v>48.774535809018573</v>
      </c>
    </row>
    <row r="72" spans="1:15" x14ac:dyDescent="0.25">
      <c r="A72" s="29"/>
      <c r="B72" s="41"/>
      <c r="C72" s="35"/>
      <c r="D72" s="42">
        <v>21601</v>
      </c>
      <c r="E72" s="43" t="s">
        <v>80</v>
      </c>
      <c r="F72" s="40">
        <v>1800000</v>
      </c>
      <c r="G72" s="40">
        <f>SUM([1]COG_PARTIDA_ESPECIFICA!$AC$80)</f>
        <v>0</v>
      </c>
      <c r="H72" s="40">
        <f>SUM([1]COG_PARTIDA_ESPECIFICA!$AQ$80)</f>
        <v>85000</v>
      </c>
      <c r="I72" s="40">
        <f>SUM([1]COG_PARTIDA_ESPECIFICA!$AP$80)</f>
        <v>0</v>
      </c>
      <c r="J72" s="40">
        <f>SUM(F72:I72)</f>
        <v>1885000</v>
      </c>
      <c r="K72" s="40">
        <v>2804400</v>
      </c>
      <c r="L72" s="40">
        <f>K72-F72</f>
        <v>1004400</v>
      </c>
      <c r="M72" s="40">
        <f t="shared" si="44"/>
        <v>55.800000000000011</v>
      </c>
      <c r="N72" s="40">
        <f>K72-J72</f>
        <v>919400</v>
      </c>
      <c r="O72" s="40">
        <f t="shared" si="45"/>
        <v>48.774535809018573</v>
      </c>
    </row>
    <row r="73" spans="1:15" x14ac:dyDescent="0.25">
      <c r="A73" s="29"/>
      <c r="B73" s="35"/>
      <c r="C73" s="36">
        <v>21700</v>
      </c>
      <c r="D73" s="37" t="s">
        <v>81</v>
      </c>
      <c r="E73" s="44"/>
      <c r="F73" s="39">
        <f>SUM(F74)</f>
        <v>187500</v>
      </c>
      <c r="G73" s="39">
        <f t="shared" ref="G73:L73" si="53">SUM(G74)</f>
        <v>0</v>
      </c>
      <c r="H73" s="39">
        <f t="shared" si="53"/>
        <v>0</v>
      </c>
      <c r="I73" s="39">
        <f t="shared" si="53"/>
        <v>-150000</v>
      </c>
      <c r="J73" s="39">
        <f t="shared" si="53"/>
        <v>37500</v>
      </c>
      <c r="K73" s="39">
        <f t="shared" si="53"/>
        <v>0</v>
      </c>
      <c r="L73" s="39">
        <f t="shared" si="53"/>
        <v>-187500</v>
      </c>
      <c r="M73" s="39">
        <f t="shared" si="44"/>
        <v>-100</v>
      </c>
      <c r="N73" s="39">
        <f>SUM(N74)</f>
        <v>-37500</v>
      </c>
      <c r="O73" s="39">
        <f t="shared" si="45"/>
        <v>-100</v>
      </c>
    </row>
    <row r="74" spans="1:15" x14ac:dyDescent="0.25">
      <c r="A74" s="29"/>
      <c r="B74" s="41"/>
      <c r="C74" s="35"/>
      <c r="D74" s="52">
        <v>21701</v>
      </c>
      <c r="E74" s="53" t="s">
        <v>82</v>
      </c>
      <c r="F74" s="40">
        <v>187500</v>
      </c>
      <c r="G74" s="40">
        <f>SUM([1]COG_PARTIDA_ESPECIFICA!$AC$82)</f>
        <v>0</v>
      </c>
      <c r="H74" s="40">
        <f>SUM([1]COG_PARTIDA_ESPECIFICA!$AQ$82)</f>
        <v>0</v>
      </c>
      <c r="I74" s="40">
        <f>SUM([1]COG_PARTIDA_ESPECIFICA!$AP$82)</f>
        <v>-150000</v>
      </c>
      <c r="J74" s="40">
        <f>SUM(F74:I74)</f>
        <v>37500</v>
      </c>
      <c r="K74" s="40"/>
      <c r="L74" s="40">
        <f>K74-F74</f>
        <v>-187500</v>
      </c>
      <c r="M74" s="40">
        <f t="shared" si="44"/>
        <v>-100</v>
      </c>
      <c r="N74" s="40">
        <f>K74-J74</f>
        <v>-37500</v>
      </c>
      <c r="O74" s="40">
        <f t="shared" si="45"/>
        <v>-100</v>
      </c>
    </row>
    <row r="75" spans="1:15" x14ac:dyDescent="0.25">
      <c r="A75" s="29"/>
      <c r="B75" s="35"/>
      <c r="C75" s="36">
        <v>21800</v>
      </c>
      <c r="D75" s="37" t="s">
        <v>83</v>
      </c>
      <c r="E75" s="44"/>
      <c r="F75" s="39">
        <f t="shared" ref="F75:N75" si="54">SUM(F76)</f>
        <v>16000</v>
      </c>
      <c r="G75" s="39">
        <f t="shared" si="54"/>
        <v>0</v>
      </c>
      <c r="H75" s="39">
        <f t="shared" si="54"/>
        <v>0</v>
      </c>
      <c r="I75" s="39">
        <f t="shared" si="54"/>
        <v>0</v>
      </c>
      <c r="J75" s="39">
        <f t="shared" si="54"/>
        <v>16000</v>
      </c>
      <c r="K75" s="39">
        <f t="shared" si="54"/>
        <v>78831.960000000006</v>
      </c>
      <c r="L75" s="39">
        <f t="shared" si="54"/>
        <v>62831.960000000006</v>
      </c>
      <c r="M75" s="39">
        <f t="shared" si="44"/>
        <v>392.69975000000005</v>
      </c>
      <c r="N75" s="39">
        <f t="shared" si="54"/>
        <v>62831.960000000006</v>
      </c>
      <c r="O75" s="39">
        <f t="shared" si="45"/>
        <v>392.69975000000005</v>
      </c>
    </row>
    <row r="76" spans="1:15" ht="30" x14ac:dyDescent="0.25">
      <c r="A76" s="29"/>
      <c r="B76" s="41"/>
      <c r="C76" s="35"/>
      <c r="D76" s="42">
        <v>21801</v>
      </c>
      <c r="E76" s="43" t="s">
        <v>84</v>
      </c>
      <c r="F76" s="40">
        <v>16000</v>
      </c>
      <c r="G76" s="40">
        <f>SUM([1]COG_PARTIDA_ESPECIFICA!$AC$84)</f>
        <v>0</v>
      </c>
      <c r="H76" s="40">
        <f>SUM([1]COG_PARTIDA_ESPECIFICA!$AQ$84)</f>
        <v>0</v>
      </c>
      <c r="I76" s="40">
        <f>SUM([1]COG_PARTIDA_ESPECIFICA!$AP$84)</f>
        <v>0</v>
      </c>
      <c r="J76" s="40">
        <f>SUM(F76:I76)</f>
        <v>16000</v>
      </c>
      <c r="K76" s="40">
        <v>78831.960000000006</v>
      </c>
      <c r="L76" s="40">
        <f>K76-F76</f>
        <v>62831.960000000006</v>
      </c>
      <c r="M76" s="40">
        <f t="shared" si="44"/>
        <v>392.69975000000005</v>
      </c>
      <c r="N76" s="40">
        <f>K76-J76</f>
        <v>62831.960000000006</v>
      </c>
      <c r="O76" s="40">
        <f t="shared" si="45"/>
        <v>392.69975000000005</v>
      </c>
    </row>
    <row r="77" spans="1:15" x14ac:dyDescent="0.25">
      <c r="A77" s="29"/>
      <c r="B77" s="30">
        <v>22000</v>
      </c>
      <c r="C77" s="31" t="s">
        <v>85</v>
      </c>
      <c r="D77" s="32"/>
      <c r="E77" s="45"/>
      <c r="F77" s="34">
        <f>SUM(F78,F82)</f>
        <v>321400</v>
      </c>
      <c r="G77" s="34">
        <f t="shared" ref="G77:L77" si="55">SUM(G78,G82)</f>
        <v>0</v>
      </c>
      <c r="H77" s="34">
        <f t="shared" si="55"/>
        <v>50000</v>
      </c>
      <c r="I77" s="34">
        <f t="shared" si="55"/>
        <v>0</v>
      </c>
      <c r="J77" s="34">
        <f t="shared" si="55"/>
        <v>371400</v>
      </c>
      <c r="K77" s="34">
        <f t="shared" si="55"/>
        <v>763006.92</v>
      </c>
      <c r="L77" s="34">
        <f t="shared" si="55"/>
        <v>341606.95999999996</v>
      </c>
      <c r="M77" s="34">
        <f t="shared" si="44"/>
        <v>137.4010329807094</v>
      </c>
      <c r="N77" s="34">
        <f>SUM(N78,N82)</f>
        <v>291606.95999999996</v>
      </c>
      <c r="O77" s="34">
        <f t="shared" si="45"/>
        <v>105.44074313408723</v>
      </c>
    </row>
    <row r="78" spans="1:15" x14ac:dyDescent="0.25">
      <c r="A78" s="29"/>
      <c r="B78" s="35"/>
      <c r="C78" s="36">
        <v>22100</v>
      </c>
      <c r="D78" s="37" t="s">
        <v>86</v>
      </c>
      <c r="E78" s="44"/>
      <c r="F78" s="39">
        <f>SUM(F80:F81)</f>
        <v>291000</v>
      </c>
      <c r="G78" s="39">
        <f t="shared" ref="G78:L78" si="56">SUM(G80:G81)</f>
        <v>0</v>
      </c>
      <c r="H78" s="39">
        <f t="shared" si="56"/>
        <v>50000</v>
      </c>
      <c r="I78" s="39">
        <f t="shared" si="56"/>
        <v>0</v>
      </c>
      <c r="J78" s="39">
        <f t="shared" si="56"/>
        <v>341000</v>
      </c>
      <c r="K78" s="39">
        <f t="shared" ref="K78" si="57">SUM(K79:K81)</f>
        <v>673006.92</v>
      </c>
      <c r="L78" s="39">
        <f t="shared" si="56"/>
        <v>282006.95999999996</v>
      </c>
      <c r="M78" s="39">
        <f t="shared" si="44"/>
        <v>131.2738556701031</v>
      </c>
      <c r="N78" s="39">
        <f>SUM(N80:N81)</f>
        <v>232006.96</v>
      </c>
      <c r="O78" s="39">
        <f t="shared" si="45"/>
        <v>97.362733137829906</v>
      </c>
    </row>
    <row r="79" spans="1:15" x14ac:dyDescent="0.25">
      <c r="A79" s="29"/>
      <c r="B79" s="41"/>
      <c r="C79" s="35"/>
      <c r="D79" s="42">
        <v>22104</v>
      </c>
      <c r="E79" s="43" t="s">
        <v>87</v>
      </c>
      <c r="F79" s="40"/>
      <c r="G79" s="40">
        <f>SUM([1]COG_PARTIDA_ESPECIFICA!$AC$87)</f>
        <v>0</v>
      </c>
      <c r="H79" s="40">
        <f>SUM([1]COG_PARTIDA_ESPECIFICA!$AQ$87)</f>
        <v>0</v>
      </c>
      <c r="I79" s="40">
        <f>SUM([1]COG_PARTIDA_ESPECIFICA!$AP$87)</f>
        <v>0</v>
      </c>
      <c r="J79" s="40">
        <f t="shared" ref="J79:J81" si="58">SUM(F79:I79)</f>
        <v>0</v>
      </c>
      <c r="K79" s="40">
        <v>99999.96</v>
      </c>
      <c r="L79" s="40">
        <f>K79-F79</f>
        <v>99999.96</v>
      </c>
      <c r="M79" s="40" t="e">
        <f t="shared" si="44"/>
        <v>#DIV/0!</v>
      </c>
      <c r="N79" s="40">
        <f>K79-J79</f>
        <v>99999.96</v>
      </c>
      <c r="O79" s="40" t="e">
        <f t="shared" si="45"/>
        <v>#DIV/0!</v>
      </c>
    </row>
    <row r="80" spans="1:15" ht="30" x14ac:dyDescent="0.25">
      <c r="A80" s="29"/>
      <c r="B80" s="41"/>
      <c r="C80" s="35"/>
      <c r="D80" s="42">
        <v>22105</v>
      </c>
      <c r="E80" s="43" t="s">
        <v>88</v>
      </c>
      <c r="F80" s="40">
        <v>243000</v>
      </c>
      <c r="G80" s="40">
        <f>SUM([1]COG_PARTIDA_ESPECIFICA!$AC$88)</f>
        <v>0</v>
      </c>
      <c r="H80" s="40">
        <f>SUM([1]COG_PARTIDA_ESPECIFICA!$AQ$88)</f>
        <v>50000</v>
      </c>
      <c r="I80" s="40">
        <f>SUM([1]COG_PARTIDA_ESPECIFICA!$AP$88)</f>
        <v>0</v>
      </c>
      <c r="J80" s="40">
        <f t="shared" si="58"/>
        <v>293000</v>
      </c>
      <c r="K80" s="40">
        <v>433306.92</v>
      </c>
      <c r="L80" s="40">
        <f>K80-F80</f>
        <v>190306.91999999998</v>
      </c>
      <c r="M80" s="40">
        <f t="shared" si="44"/>
        <v>78.315604938271605</v>
      </c>
      <c r="N80" s="40">
        <f>K80-J80</f>
        <v>140306.91999999998</v>
      </c>
      <c r="O80" s="40">
        <f t="shared" si="45"/>
        <v>47.886320819112626</v>
      </c>
    </row>
    <row r="81" spans="1:15" x14ac:dyDescent="0.25">
      <c r="A81" s="29"/>
      <c r="B81" s="41"/>
      <c r="C81" s="35"/>
      <c r="D81" s="42">
        <v>22106</v>
      </c>
      <c r="E81" s="43" t="s">
        <v>89</v>
      </c>
      <c r="F81" s="40">
        <v>48000</v>
      </c>
      <c r="G81" s="40">
        <f>SUM([1]COG_PARTIDA_ESPECIFICA!$AC$89)</f>
        <v>0</v>
      </c>
      <c r="H81" s="40">
        <f>SUM([1]COG_PARTIDA_ESPECIFICA!$AQ$89)</f>
        <v>0</v>
      </c>
      <c r="I81" s="40">
        <f>SUM([1]COG_PARTIDA_ESPECIFICA!$AP$89)</f>
        <v>0</v>
      </c>
      <c r="J81" s="40">
        <f t="shared" si="58"/>
        <v>48000</v>
      </c>
      <c r="K81" s="40">
        <v>139700.04</v>
      </c>
      <c r="L81" s="40">
        <f>K81-F81</f>
        <v>91700.040000000008</v>
      </c>
      <c r="M81" s="40">
        <f t="shared" si="44"/>
        <v>191.04174999999998</v>
      </c>
      <c r="N81" s="40">
        <f>K81-J81</f>
        <v>91700.040000000008</v>
      </c>
      <c r="O81" s="40">
        <f t="shared" si="45"/>
        <v>191.04174999999998</v>
      </c>
    </row>
    <row r="82" spans="1:15" x14ac:dyDescent="0.25">
      <c r="A82" s="29"/>
      <c r="B82" s="35"/>
      <c r="C82" s="36">
        <v>22300</v>
      </c>
      <c r="D82" s="37" t="s">
        <v>90</v>
      </c>
      <c r="E82" s="44"/>
      <c r="F82" s="39">
        <f t="shared" ref="F82:N82" si="59">SUM(F83)</f>
        <v>30400</v>
      </c>
      <c r="G82" s="39">
        <f t="shared" si="59"/>
        <v>0</v>
      </c>
      <c r="H82" s="39">
        <f t="shared" si="59"/>
        <v>0</v>
      </c>
      <c r="I82" s="39">
        <f t="shared" si="59"/>
        <v>0</v>
      </c>
      <c r="J82" s="39">
        <f t="shared" si="59"/>
        <v>30400</v>
      </c>
      <c r="K82" s="39">
        <f t="shared" si="59"/>
        <v>90000</v>
      </c>
      <c r="L82" s="39">
        <f t="shared" si="59"/>
        <v>59600</v>
      </c>
      <c r="M82" s="39">
        <f t="shared" si="44"/>
        <v>196.05263157894734</v>
      </c>
      <c r="N82" s="39">
        <f t="shared" si="59"/>
        <v>59600</v>
      </c>
      <c r="O82" s="39">
        <f t="shared" si="45"/>
        <v>196.05263157894734</v>
      </c>
    </row>
    <row r="83" spans="1:15" ht="30" x14ac:dyDescent="0.25">
      <c r="A83" s="29"/>
      <c r="B83" s="41"/>
      <c r="C83" s="54"/>
      <c r="D83" s="55">
        <v>22301</v>
      </c>
      <c r="E83" s="53" t="s">
        <v>90</v>
      </c>
      <c r="F83" s="40">
        <v>30400</v>
      </c>
      <c r="G83" s="40">
        <f>SUM([1]COG_PARTIDA_ESPECIFICA!$AC$91)</f>
        <v>0</v>
      </c>
      <c r="H83" s="40">
        <f>SUM([1]COG_PARTIDA_ESPECIFICA!$AQ$91)</f>
        <v>0</v>
      </c>
      <c r="I83" s="40">
        <f>SUM([1]COG_PARTIDA_ESPECIFICA!$AP$91)</f>
        <v>0</v>
      </c>
      <c r="J83" s="40">
        <f>SUM(F83:I83)</f>
        <v>30400</v>
      </c>
      <c r="K83" s="40">
        <v>90000</v>
      </c>
      <c r="L83" s="40">
        <f>K83-F83</f>
        <v>59600</v>
      </c>
      <c r="M83" s="40">
        <f t="shared" si="44"/>
        <v>196.05263157894734</v>
      </c>
      <c r="N83" s="40">
        <f>K83-J83</f>
        <v>59600</v>
      </c>
      <c r="O83" s="40">
        <f t="shared" si="45"/>
        <v>196.05263157894734</v>
      </c>
    </row>
    <row r="84" spans="1:15" x14ac:dyDescent="0.25">
      <c r="A84" s="29"/>
      <c r="B84" s="30">
        <v>23000</v>
      </c>
      <c r="C84" s="31" t="s">
        <v>91</v>
      </c>
      <c r="D84" s="32"/>
      <c r="E84" s="45"/>
      <c r="F84" s="34">
        <f>SUM(F85)</f>
        <v>0</v>
      </c>
      <c r="G84" s="34">
        <f t="shared" ref="G84:O85" si="60">SUM(G85)</f>
        <v>0</v>
      </c>
      <c r="H84" s="34">
        <f t="shared" si="60"/>
        <v>0</v>
      </c>
      <c r="I84" s="34">
        <f t="shared" si="60"/>
        <v>0</v>
      </c>
      <c r="J84" s="34">
        <f t="shared" si="60"/>
        <v>0</v>
      </c>
      <c r="K84" s="34">
        <f t="shared" si="60"/>
        <v>4536</v>
      </c>
      <c r="L84" s="34">
        <f t="shared" si="60"/>
        <v>0</v>
      </c>
      <c r="M84" s="34">
        <f t="shared" si="60"/>
        <v>0</v>
      </c>
      <c r="N84" s="34">
        <f t="shared" si="60"/>
        <v>0</v>
      </c>
      <c r="O84" s="34">
        <f t="shared" si="60"/>
        <v>0</v>
      </c>
    </row>
    <row r="85" spans="1:15" x14ac:dyDescent="0.25">
      <c r="A85" s="29"/>
      <c r="B85" s="35"/>
      <c r="C85" s="36">
        <v>23200</v>
      </c>
      <c r="D85" s="37" t="s">
        <v>92</v>
      </c>
      <c r="E85" s="44"/>
      <c r="F85" s="39">
        <f>SUM(F86)</f>
        <v>0</v>
      </c>
      <c r="G85" s="39">
        <f t="shared" si="60"/>
        <v>0</v>
      </c>
      <c r="H85" s="39">
        <f t="shared" si="60"/>
        <v>0</v>
      </c>
      <c r="I85" s="39">
        <f t="shared" si="60"/>
        <v>0</v>
      </c>
      <c r="J85" s="39">
        <f t="shared" si="60"/>
        <v>0</v>
      </c>
      <c r="K85" s="39">
        <f t="shared" si="60"/>
        <v>4536</v>
      </c>
      <c r="L85" s="39">
        <f t="shared" si="60"/>
        <v>0</v>
      </c>
      <c r="M85" s="39">
        <f t="shared" si="60"/>
        <v>0</v>
      </c>
      <c r="N85" s="39">
        <f t="shared" si="60"/>
        <v>0</v>
      </c>
      <c r="O85" s="39">
        <f t="shared" si="60"/>
        <v>0</v>
      </c>
    </row>
    <row r="86" spans="1:15" ht="30" x14ac:dyDescent="0.25">
      <c r="A86" s="29"/>
      <c r="B86" s="41"/>
      <c r="C86" s="54"/>
      <c r="D86" s="55">
        <v>23201</v>
      </c>
      <c r="E86" s="53" t="s">
        <v>92</v>
      </c>
      <c r="F86" s="40"/>
      <c r="G86" s="40"/>
      <c r="H86" s="40"/>
      <c r="I86" s="40"/>
      <c r="J86" s="40">
        <f>SUM(F86:I86)</f>
        <v>0</v>
      </c>
      <c r="K86" s="40">
        <v>4536</v>
      </c>
      <c r="L86" s="40"/>
      <c r="M86" s="40"/>
      <c r="N86" s="40"/>
      <c r="O86" s="40"/>
    </row>
    <row r="87" spans="1:15" x14ac:dyDescent="0.25">
      <c r="A87" s="29"/>
      <c r="B87" s="30">
        <v>24000</v>
      </c>
      <c r="C87" s="31" t="s">
        <v>93</v>
      </c>
      <c r="D87" s="32"/>
      <c r="E87" s="45"/>
      <c r="F87" s="34">
        <f>SUM(F88,F90,F92,F94,F96)</f>
        <v>1098272</v>
      </c>
      <c r="G87" s="34">
        <f t="shared" ref="G87:N87" si="61">SUM(G88,G90,G92,G94,G96)</f>
        <v>5184</v>
      </c>
      <c r="H87" s="34">
        <f t="shared" si="61"/>
        <v>160000</v>
      </c>
      <c r="I87" s="34">
        <f t="shared" si="61"/>
        <v>-105000</v>
      </c>
      <c r="J87" s="34">
        <f t="shared" si="61"/>
        <v>1158456</v>
      </c>
      <c r="K87" s="34">
        <f t="shared" si="61"/>
        <v>3038274.6799999997</v>
      </c>
      <c r="L87" s="34">
        <f t="shared" si="61"/>
        <v>1940002.6800000002</v>
      </c>
      <c r="M87" s="34">
        <f t="shared" ref="M87:M130" si="62">(K87*100/F87)-100</f>
        <v>176.64136753008364</v>
      </c>
      <c r="N87" s="34">
        <f t="shared" si="61"/>
        <v>1879818.6800000002</v>
      </c>
      <c r="O87" s="34">
        <f t="shared" ref="O87:O130" si="63">(K87*100/J87)-100</f>
        <v>162.26932054389636</v>
      </c>
    </row>
    <row r="88" spans="1:15" x14ac:dyDescent="0.25">
      <c r="A88" s="29"/>
      <c r="B88" s="35"/>
      <c r="C88" s="36">
        <v>24300</v>
      </c>
      <c r="D88" s="37" t="s">
        <v>94</v>
      </c>
      <c r="E88" s="44"/>
      <c r="F88" s="39">
        <f t="shared" ref="F88:N88" si="64">SUM(F89)</f>
        <v>66640</v>
      </c>
      <c r="G88" s="39">
        <f t="shared" si="64"/>
        <v>0</v>
      </c>
      <c r="H88" s="39">
        <f t="shared" si="64"/>
        <v>0</v>
      </c>
      <c r="I88" s="39">
        <f t="shared" si="64"/>
        <v>-55000</v>
      </c>
      <c r="J88" s="39">
        <f t="shared" si="64"/>
        <v>11640</v>
      </c>
      <c r="K88" s="39">
        <f t="shared" si="64"/>
        <v>196114.44</v>
      </c>
      <c r="L88" s="39">
        <f t="shared" si="64"/>
        <v>129474.44</v>
      </c>
      <c r="M88" s="39">
        <f t="shared" si="62"/>
        <v>194.28937575030011</v>
      </c>
      <c r="N88" s="39">
        <f t="shared" si="64"/>
        <v>184474.44</v>
      </c>
      <c r="O88" s="39">
        <f t="shared" si="63"/>
        <v>1584.8319587628866</v>
      </c>
    </row>
    <row r="89" spans="1:15" x14ac:dyDescent="0.25">
      <c r="A89" s="29"/>
      <c r="B89" s="41"/>
      <c r="C89" s="35"/>
      <c r="D89" s="42">
        <v>24301</v>
      </c>
      <c r="E89" s="43" t="s">
        <v>94</v>
      </c>
      <c r="F89" s="40">
        <v>66640</v>
      </c>
      <c r="G89" s="40">
        <f>SUM([1]COG_PARTIDA_ESPECIFICA!$AC$99)</f>
        <v>0</v>
      </c>
      <c r="H89" s="40">
        <f>SUM([1]COG_PARTIDA_ESPECIFICA!$AQ$99)</f>
        <v>0</v>
      </c>
      <c r="I89" s="40">
        <f>SUM([1]COG_PARTIDA_ESPECIFICA!$AP$99)</f>
        <v>-55000</v>
      </c>
      <c r="J89" s="40">
        <f>SUM(F89:I89)</f>
        <v>11640</v>
      </c>
      <c r="K89" s="40">
        <v>196114.44</v>
      </c>
      <c r="L89" s="40">
        <f>K89-F89</f>
        <v>129474.44</v>
      </c>
      <c r="M89" s="40">
        <f t="shared" si="62"/>
        <v>194.28937575030011</v>
      </c>
      <c r="N89" s="40">
        <f>K89-J89</f>
        <v>184474.44</v>
      </c>
      <c r="O89" s="40">
        <f t="shared" si="63"/>
        <v>1584.8319587628866</v>
      </c>
    </row>
    <row r="90" spans="1:15" x14ac:dyDescent="0.25">
      <c r="A90" s="29"/>
      <c r="B90" s="35"/>
      <c r="C90" s="36">
        <v>24600</v>
      </c>
      <c r="D90" s="37" t="s">
        <v>95</v>
      </c>
      <c r="E90" s="44"/>
      <c r="F90" s="39">
        <f t="shared" ref="F90:N90" si="65">SUM(F91)</f>
        <v>485532</v>
      </c>
      <c r="G90" s="39">
        <f t="shared" si="65"/>
        <v>5184</v>
      </c>
      <c r="H90" s="39">
        <f t="shared" si="65"/>
        <v>40000</v>
      </c>
      <c r="I90" s="39">
        <f t="shared" si="65"/>
        <v>0</v>
      </c>
      <c r="J90" s="39">
        <f t="shared" si="65"/>
        <v>530716</v>
      </c>
      <c r="K90" s="39">
        <f t="shared" si="65"/>
        <v>1003340.52</v>
      </c>
      <c r="L90" s="39">
        <f t="shared" si="65"/>
        <v>517808.52</v>
      </c>
      <c r="M90" s="39">
        <f t="shared" si="62"/>
        <v>106.64766071031363</v>
      </c>
      <c r="N90" s="39">
        <f t="shared" si="65"/>
        <v>472624.52</v>
      </c>
      <c r="O90" s="39">
        <f t="shared" si="63"/>
        <v>89.05413064614595</v>
      </c>
    </row>
    <row r="91" spans="1:15" x14ac:dyDescent="0.25">
      <c r="A91" s="29"/>
      <c r="B91" s="41"/>
      <c r="C91" s="35"/>
      <c r="D91" s="42">
        <v>24601</v>
      </c>
      <c r="E91" s="43" t="s">
        <v>96</v>
      </c>
      <c r="F91" s="40">
        <v>485532</v>
      </c>
      <c r="G91" s="40">
        <f>SUM([1]COG_PARTIDA_ESPECIFICA!$AC$105)</f>
        <v>5184</v>
      </c>
      <c r="H91" s="40">
        <f>SUM([1]COG_PARTIDA_ESPECIFICA!$AQ$105)</f>
        <v>40000</v>
      </c>
      <c r="I91" s="40">
        <f>SUM([1]COG_PARTIDA_ESPECIFICA!$AP$105)</f>
        <v>0</v>
      </c>
      <c r="J91" s="40">
        <f>SUM(F91:I91)</f>
        <v>530716</v>
      </c>
      <c r="K91" s="40">
        <v>1003340.52</v>
      </c>
      <c r="L91" s="40">
        <f>K91-F91</f>
        <v>517808.52</v>
      </c>
      <c r="M91" s="40">
        <f t="shared" si="62"/>
        <v>106.64766071031363</v>
      </c>
      <c r="N91" s="40">
        <f>K91-J91</f>
        <v>472624.52</v>
      </c>
      <c r="O91" s="40">
        <f t="shared" si="63"/>
        <v>89.05413064614595</v>
      </c>
    </row>
    <row r="92" spans="1:15" x14ac:dyDescent="0.25">
      <c r="A92" s="29"/>
      <c r="B92" s="35"/>
      <c r="C92" s="36">
        <v>24700</v>
      </c>
      <c r="D92" s="37" t="s">
        <v>97</v>
      </c>
      <c r="E92" s="44"/>
      <c r="F92" s="39">
        <f t="shared" ref="F92:N92" si="66">SUM(F93)</f>
        <v>72600</v>
      </c>
      <c r="G92" s="39">
        <f t="shared" si="66"/>
        <v>0</v>
      </c>
      <c r="H92" s="39">
        <f t="shared" si="66"/>
        <v>0</v>
      </c>
      <c r="I92" s="39">
        <f t="shared" si="66"/>
        <v>-10000</v>
      </c>
      <c r="J92" s="39">
        <f t="shared" si="66"/>
        <v>62600</v>
      </c>
      <c r="K92" s="39">
        <f t="shared" si="66"/>
        <v>168475.92</v>
      </c>
      <c r="L92" s="39">
        <f t="shared" si="66"/>
        <v>95875.920000000013</v>
      </c>
      <c r="M92" s="39">
        <f t="shared" si="62"/>
        <v>132.06049586776859</v>
      </c>
      <c r="N92" s="39">
        <f t="shared" si="66"/>
        <v>105875.92000000001</v>
      </c>
      <c r="O92" s="39">
        <f t="shared" si="63"/>
        <v>169.13086261980828</v>
      </c>
    </row>
    <row r="93" spans="1:15" ht="30" x14ac:dyDescent="0.25">
      <c r="A93" s="29"/>
      <c r="B93" s="41"/>
      <c r="C93" s="35"/>
      <c r="D93" s="42">
        <v>24701</v>
      </c>
      <c r="E93" s="43" t="s">
        <v>97</v>
      </c>
      <c r="F93" s="40">
        <v>72600</v>
      </c>
      <c r="G93" s="40">
        <f>SUM([1]COG_PARTIDA_ESPECIFICA!$AC$107)</f>
        <v>0</v>
      </c>
      <c r="H93" s="40">
        <f>SUM([1]COG_PARTIDA_ESPECIFICA!$AQ$107)</f>
        <v>0</v>
      </c>
      <c r="I93" s="40">
        <f>SUM([1]COG_PARTIDA_ESPECIFICA!$AP$107)</f>
        <v>-10000</v>
      </c>
      <c r="J93" s="40">
        <f>SUM(F93:I93)</f>
        <v>62600</v>
      </c>
      <c r="K93" s="40">
        <v>168475.92</v>
      </c>
      <c r="L93" s="40">
        <f>K93-F93</f>
        <v>95875.920000000013</v>
      </c>
      <c r="M93" s="40">
        <f t="shared" si="62"/>
        <v>132.06049586776859</v>
      </c>
      <c r="N93" s="40">
        <f>K93-J93</f>
        <v>105875.92000000001</v>
      </c>
      <c r="O93" s="40">
        <f t="shared" si="63"/>
        <v>169.13086261980828</v>
      </c>
    </row>
    <row r="94" spans="1:15" x14ac:dyDescent="0.25">
      <c r="A94" s="29"/>
      <c r="B94" s="35"/>
      <c r="C94" s="36">
        <v>24800</v>
      </c>
      <c r="D94" s="37" t="s">
        <v>98</v>
      </c>
      <c r="E94" s="44"/>
      <c r="F94" s="39">
        <f>SUM(F95)</f>
        <v>55600</v>
      </c>
      <c r="G94" s="39">
        <f t="shared" ref="G94:L94" si="67">SUM(G95)</f>
        <v>0</v>
      </c>
      <c r="H94" s="39">
        <f t="shared" si="67"/>
        <v>60000</v>
      </c>
      <c r="I94" s="39">
        <f t="shared" si="67"/>
        <v>-40000</v>
      </c>
      <c r="J94" s="39">
        <f t="shared" si="67"/>
        <v>75600</v>
      </c>
      <c r="K94" s="39">
        <f t="shared" si="67"/>
        <v>669767.76</v>
      </c>
      <c r="L94" s="39">
        <f t="shared" si="67"/>
        <v>614167.76</v>
      </c>
      <c r="M94" s="39">
        <f t="shared" si="62"/>
        <v>1104.618273381295</v>
      </c>
      <c r="N94" s="39">
        <f>SUM(N95)</f>
        <v>594167.76</v>
      </c>
      <c r="O94" s="39">
        <f t="shared" si="63"/>
        <v>785.93619047619052</v>
      </c>
    </row>
    <row r="95" spans="1:15" x14ac:dyDescent="0.25">
      <c r="A95" s="29"/>
      <c r="B95" s="41"/>
      <c r="C95" s="35"/>
      <c r="D95" s="42">
        <v>24801</v>
      </c>
      <c r="E95" s="43" t="s">
        <v>98</v>
      </c>
      <c r="F95" s="40">
        <v>55600</v>
      </c>
      <c r="G95" s="40">
        <f>SUM([1]COG_PARTIDA_ESPECIFICA!$AC$109)</f>
        <v>0</v>
      </c>
      <c r="H95" s="40">
        <f>SUM([1]COG_PARTIDA_ESPECIFICA!$AQ$109)</f>
        <v>60000</v>
      </c>
      <c r="I95" s="40">
        <f>SUM([1]COG_PARTIDA_ESPECIFICA!$AP$109)</f>
        <v>-40000</v>
      </c>
      <c r="J95" s="40">
        <f>SUM(F95:I95)</f>
        <v>75600</v>
      </c>
      <c r="K95" s="40">
        <v>669767.76</v>
      </c>
      <c r="L95" s="40">
        <f>K95-F95</f>
        <v>614167.76</v>
      </c>
      <c r="M95" s="40">
        <f t="shared" si="62"/>
        <v>1104.618273381295</v>
      </c>
      <c r="N95" s="40">
        <f>K95-J95</f>
        <v>594167.76</v>
      </c>
      <c r="O95" s="40">
        <f t="shared" si="63"/>
        <v>785.93619047619052</v>
      </c>
    </row>
    <row r="96" spans="1:15" x14ac:dyDescent="0.25">
      <c r="A96" s="29"/>
      <c r="B96" s="35"/>
      <c r="C96" s="36">
        <v>24900</v>
      </c>
      <c r="D96" s="37" t="s">
        <v>99</v>
      </c>
      <c r="E96" s="44"/>
      <c r="F96" s="39">
        <f t="shared" ref="F96:N96" si="68">SUM(F97)</f>
        <v>417900</v>
      </c>
      <c r="G96" s="39">
        <f t="shared" si="68"/>
        <v>0</v>
      </c>
      <c r="H96" s="39">
        <f t="shared" si="68"/>
        <v>60000</v>
      </c>
      <c r="I96" s="39">
        <f t="shared" si="68"/>
        <v>0</v>
      </c>
      <c r="J96" s="39">
        <f t="shared" si="68"/>
        <v>477900</v>
      </c>
      <c r="K96" s="39">
        <f t="shared" si="68"/>
        <v>1000576.04</v>
      </c>
      <c r="L96" s="39">
        <f t="shared" si="68"/>
        <v>582676.04</v>
      </c>
      <c r="M96" s="39">
        <f t="shared" si="62"/>
        <v>139.42953816702561</v>
      </c>
      <c r="N96" s="39">
        <f t="shared" si="68"/>
        <v>522676.04000000004</v>
      </c>
      <c r="O96" s="39">
        <f t="shared" si="63"/>
        <v>109.36933249633816</v>
      </c>
    </row>
    <row r="97" spans="1:15" ht="30" x14ac:dyDescent="0.25">
      <c r="A97" s="29"/>
      <c r="B97" s="41"/>
      <c r="C97" s="35"/>
      <c r="D97" s="42">
        <v>24901</v>
      </c>
      <c r="E97" s="43" t="s">
        <v>99</v>
      </c>
      <c r="F97" s="40">
        <v>417900</v>
      </c>
      <c r="G97" s="40">
        <f>SUM([1]COG_PARTIDA_ESPECIFICA!$AC$111)</f>
        <v>0</v>
      </c>
      <c r="H97" s="40">
        <f>SUM([1]COG_PARTIDA_ESPECIFICA!$AQ$111)</f>
        <v>60000</v>
      </c>
      <c r="I97" s="40">
        <f>SUM([1]COG_PARTIDA_ESPECIFICA!$AP$111)</f>
        <v>0</v>
      </c>
      <c r="J97" s="40">
        <f>SUM(F97:I97)</f>
        <v>477900</v>
      </c>
      <c r="K97" s="40">
        <v>1000576.04</v>
      </c>
      <c r="L97" s="40">
        <f>K97-F97</f>
        <v>582676.04</v>
      </c>
      <c r="M97" s="40">
        <f t="shared" si="62"/>
        <v>139.42953816702561</v>
      </c>
      <c r="N97" s="40">
        <f>K97-J97</f>
        <v>522676.04000000004</v>
      </c>
      <c r="O97" s="40">
        <f t="shared" si="63"/>
        <v>109.36933249633816</v>
      </c>
    </row>
    <row r="98" spans="1:15" x14ac:dyDescent="0.25">
      <c r="A98" s="29"/>
      <c r="B98" s="30">
        <v>25000</v>
      </c>
      <c r="C98" s="31" t="s">
        <v>100</v>
      </c>
      <c r="D98" s="32"/>
      <c r="E98" s="45"/>
      <c r="F98" s="34">
        <f>SUM(F99,F101,F103)</f>
        <v>1201500</v>
      </c>
      <c r="G98" s="34">
        <f t="shared" ref="G98:N98" si="69">SUM(G99,G101,G103)</f>
        <v>0</v>
      </c>
      <c r="H98" s="34">
        <f t="shared" si="69"/>
        <v>0</v>
      </c>
      <c r="I98" s="34">
        <f t="shared" si="69"/>
        <v>-200000</v>
      </c>
      <c r="J98" s="34">
        <f t="shared" si="69"/>
        <v>1001500</v>
      </c>
      <c r="K98" s="34">
        <f t="shared" si="69"/>
        <v>2113149.7599999998</v>
      </c>
      <c r="L98" s="34">
        <f t="shared" si="69"/>
        <v>911649.76</v>
      </c>
      <c r="M98" s="34">
        <f t="shared" si="62"/>
        <v>75.87596837286722</v>
      </c>
      <c r="N98" s="34">
        <f t="shared" si="69"/>
        <v>1111649.76</v>
      </c>
      <c r="O98" s="34">
        <f t="shared" si="63"/>
        <v>110.99847828257612</v>
      </c>
    </row>
    <row r="99" spans="1:15" x14ac:dyDescent="0.25">
      <c r="A99" s="29"/>
      <c r="B99" s="35"/>
      <c r="C99" s="36">
        <v>25300</v>
      </c>
      <c r="D99" s="37" t="s">
        <v>101</v>
      </c>
      <c r="E99" s="44"/>
      <c r="F99" s="39">
        <f t="shared" ref="F99:N99" si="70">SUM(F100)</f>
        <v>172500</v>
      </c>
      <c r="G99" s="39">
        <f t="shared" si="70"/>
        <v>0</v>
      </c>
      <c r="H99" s="39">
        <f t="shared" si="70"/>
        <v>0</v>
      </c>
      <c r="I99" s="39">
        <f t="shared" si="70"/>
        <v>0</v>
      </c>
      <c r="J99" s="39">
        <f t="shared" si="70"/>
        <v>172500</v>
      </c>
      <c r="K99" s="39">
        <f t="shared" si="70"/>
        <v>193604.7</v>
      </c>
      <c r="L99" s="39">
        <f t="shared" si="70"/>
        <v>21104.700000000012</v>
      </c>
      <c r="M99" s="39">
        <f t="shared" si="62"/>
        <v>12.23460869565217</v>
      </c>
      <c r="N99" s="39">
        <f t="shared" si="70"/>
        <v>21104.700000000012</v>
      </c>
      <c r="O99" s="39">
        <f t="shared" si="63"/>
        <v>12.23460869565217</v>
      </c>
    </row>
    <row r="100" spans="1:15" ht="30" x14ac:dyDescent="0.25">
      <c r="A100" s="29"/>
      <c r="B100" s="41"/>
      <c r="C100" s="35"/>
      <c r="D100" s="42">
        <v>25301</v>
      </c>
      <c r="E100" s="43" t="s">
        <v>101</v>
      </c>
      <c r="F100" s="40">
        <v>172500</v>
      </c>
      <c r="G100" s="40">
        <f>SUM([1]COG_PARTIDA_ESPECIFICA!$AC$114)</f>
        <v>0</v>
      </c>
      <c r="H100" s="40">
        <f>SUM([1]COG_PARTIDA_ESPECIFICA!$AQ$114)</f>
        <v>0</v>
      </c>
      <c r="I100" s="40">
        <f>SUM([1]COG_PARTIDA_ESPECIFICA!$AP$114)</f>
        <v>0</v>
      </c>
      <c r="J100" s="40">
        <f>SUM(F100:I100)</f>
        <v>172500</v>
      </c>
      <c r="K100" s="40">
        <v>193604.7</v>
      </c>
      <c r="L100" s="40">
        <f>K100-F100</f>
        <v>21104.700000000012</v>
      </c>
      <c r="M100" s="40">
        <f t="shared" si="62"/>
        <v>12.23460869565217</v>
      </c>
      <c r="N100" s="40">
        <f>K100-J100</f>
        <v>21104.700000000012</v>
      </c>
      <c r="O100" s="40">
        <f t="shared" si="63"/>
        <v>12.23460869565217</v>
      </c>
    </row>
    <row r="101" spans="1:15" x14ac:dyDescent="0.25">
      <c r="A101" s="29"/>
      <c r="B101" s="35"/>
      <c r="C101" s="36">
        <v>25400</v>
      </c>
      <c r="D101" s="37" t="s">
        <v>102</v>
      </c>
      <c r="E101" s="44"/>
      <c r="F101" s="39">
        <f t="shared" ref="F101:N101" si="71">SUM(F102)</f>
        <v>1005000</v>
      </c>
      <c r="G101" s="39">
        <f t="shared" si="71"/>
        <v>0</v>
      </c>
      <c r="H101" s="39">
        <f t="shared" si="71"/>
        <v>0</v>
      </c>
      <c r="I101" s="39">
        <f t="shared" si="71"/>
        <v>-200000</v>
      </c>
      <c r="J101" s="39">
        <f t="shared" si="71"/>
        <v>805000</v>
      </c>
      <c r="K101" s="39">
        <f t="shared" si="71"/>
        <v>1897057.04</v>
      </c>
      <c r="L101" s="39">
        <f t="shared" si="71"/>
        <v>892057.04</v>
      </c>
      <c r="M101" s="39">
        <f t="shared" si="62"/>
        <v>88.761894527363182</v>
      </c>
      <c r="N101" s="39">
        <f t="shared" si="71"/>
        <v>1092057.04</v>
      </c>
      <c r="O101" s="39">
        <f t="shared" si="63"/>
        <v>135.65925962732919</v>
      </c>
    </row>
    <row r="102" spans="1:15" ht="30" x14ac:dyDescent="0.25">
      <c r="A102" s="29"/>
      <c r="B102" s="41"/>
      <c r="C102" s="35"/>
      <c r="D102" s="42">
        <v>25401</v>
      </c>
      <c r="E102" s="43" t="s">
        <v>102</v>
      </c>
      <c r="F102" s="40">
        <v>1005000</v>
      </c>
      <c r="G102" s="40">
        <f>SUM([1]COG_PARTIDA_ESPECIFICA!$AC$116)</f>
        <v>0</v>
      </c>
      <c r="H102" s="40">
        <f>SUM([1]COG_PARTIDA_ESPECIFICA!$AQ$116)</f>
        <v>0</v>
      </c>
      <c r="I102" s="40">
        <f>SUM([1]COG_PARTIDA_ESPECIFICA!$AP$116)</f>
        <v>-200000</v>
      </c>
      <c r="J102" s="40">
        <f>SUM(F102:I102)</f>
        <v>805000</v>
      </c>
      <c r="K102" s="40">
        <v>1897057.04</v>
      </c>
      <c r="L102" s="40">
        <f>K102-F102</f>
        <v>892057.04</v>
      </c>
      <c r="M102" s="40">
        <f t="shared" si="62"/>
        <v>88.761894527363182</v>
      </c>
      <c r="N102" s="40">
        <f>K102-J102</f>
        <v>1092057.04</v>
      </c>
      <c r="O102" s="40">
        <f t="shared" si="63"/>
        <v>135.65925962732919</v>
      </c>
    </row>
    <row r="103" spans="1:15" x14ac:dyDescent="0.25">
      <c r="A103" s="29"/>
      <c r="B103" s="35"/>
      <c r="C103" s="36">
        <v>25500</v>
      </c>
      <c r="D103" s="37" t="s">
        <v>103</v>
      </c>
      <c r="E103" s="44"/>
      <c r="F103" s="39">
        <f t="shared" ref="F103:N103" si="72">SUM(F104)</f>
        <v>24000</v>
      </c>
      <c r="G103" s="39">
        <f t="shared" si="72"/>
        <v>0</v>
      </c>
      <c r="H103" s="39">
        <f t="shared" si="72"/>
        <v>0</v>
      </c>
      <c r="I103" s="39">
        <f t="shared" si="72"/>
        <v>0</v>
      </c>
      <c r="J103" s="39">
        <f t="shared" si="72"/>
        <v>24000</v>
      </c>
      <c r="K103" s="39">
        <f t="shared" si="72"/>
        <v>22488.02</v>
      </c>
      <c r="L103" s="39">
        <f t="shared" si="72"/>
        <v>-1511.9799999999996</v>
      </c>
      <c r="M103" s="39">
        <f t="shared" si="62"/>
        <v>-6.2999166666666611</v>
      </c>
      <c r="N103" s="39">
        <f t="shared" si="72"/>
        <v>-1511.9799999999996</v>
      </c>
      <c r="O103" s="39">
        <f t="shared" si="63"/>
        <v>-6.2999166666666611</v>
      </c>
    </row>
    <row r="104" spans="1:15" ht="30" x14ac:dyDescent="0.25">
      <c r="A104" s="29"/>
      <c r="B104" s="41"/>
      <c r="C104" s="35"/>
      <c r="D104" s="42">
        <v>25501</v>
      </c>
      <c r="E104" s="43" t="s">
        <v>103</v>
      </c>
      <c r="F104" s="40">
        <v>24000</v>
      </c>
      <c r="G104" s="40">
        <f>SUM([1]COG_PARTIDA_ESPECIFICA!$AC$118)</f>
        <v>0</v>
      </c>
      <c r="H104" s="40">
        <f>SUM([1]COG_PARTIDA_ESPECIFICA!$AQ$118)</f>
        <v>0</v>
      </c>
      <c r="I104" s="40">
        <f>SUM([1]COG_PARTIDA_ESPECIFICA!$AP$118)</f>
        <v>0</v>
      </c>
      <c r="J104" s="40">
        <f>SUM(F104:I104)</f>
        <v>24000</v>
      </c>
      <c r="K104" s="40">
        <v>22488.02</v>
      </c>
      <c r="L104" s="40">
        <f>K104-F104</f>
        <v>-1511.9799999999996</v>
      </c>
      <c r="M104" s="40">
        <f t="shared" si="62"/>
        <v>-6.2999166666666611</v>
      </c>
      <c r="N104" s="40">
        <f>K104-J104</f>
        <v>-1511.9799999999996</v>
      </c>
      <c r="O104" s="40">
        <f t="shared" si="63"/>
        <v>-6.2999166666666611</v>
      </c>
    </row>
    <row r="105" spans="1:15" x14ac:dyDescent="0.25">
      <c r="A105" s="29"/>
      <c r="B105" s="30">
        <v>26000</v>
      </c>
      <c r="C105" s="31" t="s">
        <v>104</v>
      </c>
      <c r="D105" s="32"/>
      <c r="E105" s="45"/>
      <c r="F105" s="34">
        <f t="shared" ref="F105:N105" si="73">SUM(F106)</f>
        <v>7790300</v>
      </c>
      <c r="G105" s="34">
        <f t="shared" si="73"/>
        <v>1918957</v>
      </c>
      <c r="H105" s="34">
        <f t="shared" si="73"/>
        <v>0</v>
      </c>
      <c r="I105" s="34">
        <f t="shared" si="73"/>
        <v>-60000</v>
      </c>
      <c r="J105" s="34">
        <f t="shared" si="73"/>
        <v>9649257</v>
      </c>
      <c r="K105" s="34">
        <f t="shared" si="73"/>
        <v>11253550</v>
      </c>
      <c r="L105" s="34">
        <f t="shared" si="73"/>
        <v>3463250</v>
      </c>
      <c r="M105" s="34">
        <f t="shared" si="62"/>
        <v>44.455925959205672</v>
      </c>
      <c r="N105" s="34">
        <f t="shared" si="73"/>
        <v>1604293</v>
      </c>
      <c r="O105" s="34">
        <f t="shared" si="63"/>
        <v>16.626078049325457</v>
      </c>
    </row>
    <row r="106" spans="1:15" x14ac:dyDescent="0.25">
      <c r="A106" s="29"/>
      <c r="B106" s="35"/>
      <c r="C106" s="36">
        <v>26100</v>
      </c>
      <c r="D106" s="37" t="s">
        <v>104</v>
      </c>
      <c r="E106" s="44"/>
      <c r="F106" s="39">
        <f t="shared" ref="F106:L106" si="74">SUM(F107:F108)</f>
        <v>7790300</v>
      </c>
      <c r="G106" s="39">
        <f t="shared" si="74"/>
        <v>1918957</v>
      </c>
      <c r="H106" s="39">
        <f t="shared" si="74"/>
        <v>0</v>
      </c>
      <c r="I106" s="39">
        <f t="shared" si="74"/>
        <v>-60000</v>
      </c>
      <c r="J106" s="39">
        <f t="shared" si="74"/>
        <v>9649257</v>
      </c>
      <c r="K106" s="39">
        <f t="shared" si="74"/>
        <v>11253550</v>
      </c>
      <c r="L106" s="39">
        <f t="shared" si="74"/>
        <v>3463250</v>
      </c>
      <c r="M106" s="39">
        <f t="shared" si="62"/>
        <v>44.455925959205672</v>
      </c>
      <c r="N106" s="39">
        <f t="shared" ref="N106" si="75">SUM(N107:N108)</f>
        <v>1604293</v>
      </c>
      <c r="O106" s="39">
        <f t="shared" si="63"/>
        <v>16.626078049325457</v>
      </c>
    </row>
    <row r="107" spans="1:15" x14ac:dyDescent="0.25">
      <c r="A107" s="29"/>
      <c r="B107" s="41"/>
      <c r="C107" s="35"/>
      <c r="D107" s="42">
        <v>26101</v>
      </c>
      <c r="E107" s="43" t="s">
        <v>105</v>
      </c>
      <c r="F107" s="40">
        <v>7700000</v>
      </c>
      <c r="G107" s="40">
        <f>SUM([1]COG_PARTIDA_ESPECIFICA!$AC$123)</f>
        <v>1918957</v>
      </c>
      <c r="H107" s="40">
        <f>SUM([1]COG_PARTIDA_ESPECIFICA!$AQ$123)</f>
        <v>0</v>
      </c>
      <c r="I107" s="40">
        <f>SUM([1]COG_PARTIDA_ESPECIFICA!$AP$123)</f>
        <v>0</v>
      </c>
      <c r="J107" s="40">
        <f t="shared" ref="J107:J108" si="76">SUM(F107:I107)</f>
        <v>9618957</v>
      </c>
      <c r="K107" s="40">
        <v>11200000</v>
      </c>
      <c r="L107" s="40">
        <f>K107-F107</f>
        <v>3500000</v>
      </c>
      <c r="M107" s="40">
        <f t="shared" si="62"/>
        <v>45.454545454545467</v>
      </c>
      <c r="N107" s="40">
        <f>K107-J107</f>
        <v>1581043</v>
      </c>
      <c r="O107" s="40">
        <f t="shared" si="63"/>
        <v>16.436740490678986</v>
      </c>
    </row>
    <row r="108" spans="1:15" x14ac:dyDescent="0.25">
      <c r="A108" s="29"/>
      <c r="B108" s="41"/>
      <c r="C108" s="35"/>
      <c r="D108" s="42">
        <v>26102</v>
      </c>
      <c r="E108" s="43" t="s">
        <v>106</v>
      </c>
      <c r="F108" s="40">
        <v>90300</v>
      </c>
      <c r="G108" s="40">
        <f>SUM([1]COG_PARTIDA_ESPECIFICA!$AC$124)</f>
        <v>0</v>
      </c>
      <c r="H108" s="40">
        <f>SUM([1]COG_PARTIDA_ESPECIFICA!$AQ$124)</f>
        <v>0</v>
      </c>
      <c r="I108" s="40">
        <f>SUM([1]COG_PARTIDA_ESPECIFICA!$AP$124)</f>
        <v>-60000</v>
      </c>
      <c r="J108" s="40">
        <f t="shared" si="76"/>
        <v>30300</v>
      </c>
      <c r="K108" s="40">
        <v>53550</v>
      </c>
      <c r="L108" s="40">
        <f>K108-F108</f>
        <v>-36750</v>
      </c>
      <c r="M108" s="40">
        <f t="shared" si="62"/>
        <v>-40.697674418604649</v>
      </c>
      <c r="N108" s="40">
        <f>K108-J108</f>
        <v>23250</v>
      </c>
      <c r="O108" s="40">
        <f t="shared" si="63"/>
        <v>76.732673267326732</v>
      </c>
    </row>
    <row r="109" spans="1:15" x14ac:dyDescent="0.25">
      <c r="A109" s="29"/>
      <c r="B109" s="30">
        <v>27000</v>
      </c>
      <c r="C109" s="31" t="s">
        <v>107</v>
      </c>
      <c r="D109" s="32"/>
      <c r="E109" s="45"/>
      <c r="F109" s="34">
        <f t="shared" ref="F109:L109" si="77">SUM(F110,F112,F114)</f>
        <v>472000</v>
      </c>
      <c r="G109" s="34">
        <f t="shared" si="77"/>
        <v>0</v>
      </c>
      <c r="H109" s="34">
        <f t="shared" si="77"/>
        <v>0</v>
      </c>
      <c r="I109" s="34">
        <f t="shared" si="77"/>
        <v>-40000</v>
      </c>
      <c r="J109" s="34">
        <f t="shared" si="77"/>
        <v>432000</v>
      </c>
      <c r="K109" s="34">
        <f t="shared" si="77"/>
        <v>657242</v>
      </c>
      <c r="L109" s="34">
        <f t="shared" si="77"/>
        <v>185242</v>
      </c>
      <c r="M109" s="34">
        <f t="shared" si="62"/>
        <v>39.246186440677974</v>
      </c>
      <c r="N109" s="34">
        <f>SUM(N110,N112,N114)</f>
        <v>225242</v>
      </c>
      <c r="O109" s="34">
        <f t="shared" si="63"/>
        <v>52.139351851851842</v>
      </c>
    </row>
    <row r="110" spans="1:15" x14ac:dyDescent="0.25">
      <c r="A110" s="29"/>
      <c r="B110" s="35"/>
      <c r="C110" s="36">
        <v>27100</v>
      </c>
      <c r="D110" s="37" t="s">
        <v>108</v>
      </c>
      <c r="E110" s="44"/>
      <c r="F110" s="39">
        <f t="shared" ref="F110:L110" si="78">SUM(F111:F111)</f>
        <v>350000</v>
      </c>
      <c r="G110" s="39">
        <f t="shared" si="78"/>
        <v>0</v>
      </c>
      <c r="H110" s="39">
        <f t="shared" si="78"/>
        <v>0</v>
      </c>
      <c r="I110" s="39">
        <f t="shared" si="78"/>
        <v>0</v>
      </c>
      <c r="J110" s="39">
        <f t="shared" si="78"/>
        <v>350000</v>
      </c>
      <c r="K110" s="39">
        <f t="shared" si="78"/>
        <v>454650</v>
      </c>
      <c r="L110" s="39">
        <f t="shared" si="78"/>
        <v>104650</v>
      </c>
      <c r="M110" s="39">
        <f t="shared" si="62"/>
        <v>29.900000000000006</v>
      </c>
      <c r="N110" s="39">
        <f>SUM(N111:N111)</f>
        <v>104650</v>
      </c>
      <c r="O110" s="39">
        <f t="shared" si="63"/>
        <v>29.900000000000006</v>
      </c>
    </row>
    <row r="111" spans="1:15" x14ac:dyDescent="0.25">
      <c r="A111" s="29"/>
      <c r="B111" s="41"/>
      <c r="C111" s="35"/>
      <c r="D111" s="42">
        <v>27101</v>
      </c>
      <c r="E111" s="43" t="s">
        <v>108</v>
      </c>
      <c r="F111" s="40">
        <v>350000</v>
      </c>
      <c r="G111" s="40">
        <f>SUM([1]COG_PARTIDA_ESPECIFICA!$AC$127)</f>
        <v>0</v>
      </c>
      <c r="H111" s="40">
        <f>SUM([1]COG_PARTIDA_ESPECIFICA!$AQ$127)</f>
        <v>0</v>
      </c>
      <c r="I111" s="40">
        <f>SUM([1]COG_PARTIDA_ESPECIFICA!$AP$127)</f>
        <v>0</v>
      </c>
      <c r="J111" s="40">
        <f t="shared" ref="J111" si="79">SUM(F111:I111)</f>
        <v>350000</v>
      </c>
      <c r="K111" s="40">
        <v>454650</v>
      </c>
      <c r="L111" s="40">
        <f>K111-F111</f>
        <v>104650</v>
      </c>
      <c r="M111" s="40">
        <f t="shared" si="62"/>
        <v>29.900000000000006</v>
      </c>
      <c r="N111" s="40">
        <f>K111-J111</f>
        <v>104650</v>
      </c>
      <c r="O111" s="40">
        <f t="shared" si="63"/>
        <v>29.900000000000006</v>
      </c>
    </row>
    <row r="112" spans="1:15" x14ac:dyDescent="0.25">
      <c r="A112" s="29"/>
      <c r="B112" s="41"/>
      <c r="C112" s="36">
        <v>27200</v>
      </c>
      <c r="D112" s="37" t="s">
        <v>109</v>
      </c>
      <c r="E112" s="44"/>
      <c r="F112" s="39">
        <f>SUM(F113)</f>
        <v>0</v>
      </c>
      <c r="G112" s="39">
        <f t="shared" ref="G112:L112" si="80">SUM(G113)</f>
        <v>0</v>
      </c>
      <c r="H112" s="39">
        <f t="shared" si="80"/>
        <v>0</v>
      </c>
      <c r="I112" s="39">
        <f t="shared" si="80"/>
        <v>0</v>
      </c>
      <c r="J112" s="39">
        <f t="shared" si="80"/>
        <v>0</v>
      </c>
      <c r="K112" s="39">
        <f t="shared" si="80"/>
        <v>2592</v>
      </c>
      <c r="L112" s="39">
        <f t="shared" si="80"/>
        <v>2592</v>
      </c>
      <c r="M112" s="39" t="e">
        <f t="shared" si="62"/>
        <v>#DIV/0!</v>
      </c>
      <c r="N112" s="39">
        <f>SUM(N113)</f>
        <v>2592</v>
      </c>
      <c r="O112" s="39" t="e">
        <f t="shared" si="63"/>
        <v>#DIV/0!</v>
      </c>
    </row>
    <row r="113" spans="1:15" x14ac:dyDescent="0.25">
      <c r="A113" s="29"/>
      <c r="B113" s="41"/>
      <c r="C113" s="54"/>
      <c r="D113" s="55">
        <v>27201</v>
      </c>
      <c r="E113" s="53" t="s">
        <v>110</v>
      </c>
      <c r="F113" s="40"/>
      <c r="G113" s="40">
        <f>SUM([1]COG_PARTIDA_ESPECIFICA!$AC$130)</f>
        <v>0</v>
      </c>
      <c r="H113" s="40">
        <f>SUM([1]COG_PARTIDA_ESPECIFICA!$AQ$130)</f>
        <v>0</v>
      </c>
      <c r="I113" s="40">
        <f>SUM([1]COG_PARTIDA_ESPECIFICA!$AP$130)</f>
        <v>0</v>
      </c>
      <c r="J113" s="40">
        <f>SUM(F113:I113)</f>
        <v>0</v>
      </c>
      <c r="K113" s="40">
        <v>2592</v>
      </c>
      <c r="L113" s="40">
        <f>K113-F113</f>
        <v>2592</v>
      </c>
      <c r="M113" s="40" t="e">
        <f t="shared" si="62"/>
        <v>#DIV/0!</v>
      </c>
      <c r="N113" s="40">
        <f>K113-J113</f>
        <v>2592</v>
      </c>
      <c r="O113" s="40" t="e">
        <f t="shared" si="63"/>
        <v>#DIV/0!</v>
      </c>
    </row>
    <row r="114" spans="1:15" x14ac:dyDescent="0.25">
      <c r="A114" s="29"/>
      <c r="B114" s="35"/>
      <c r="C114" s="36">
        <v>27300</v>
      </c>
      <c r="D114" s="37" t="s">
        <v>111</v>
      </c>
      <c r="E114" s="44"/>
      <c r="F114" s="39">
        <f>SUM(F115)</f>
        <v>122000</v>
      </c>
      <c r="G114" s="39">
        <f t="shared" ref="G114:L114" si="81">SUM(G115)</f>
        <v>0</v>
      </c>
      <c r="H114" s="39">
        <f t="shared" si="81"/>
        <v>0</v>
      </c>
      <c r="I114" s="39">
        <f t="shared" si="81"/>
        <v>-40000</v>
      </c>
      <c r="J114" s="39">
        <f t="shared" si="81"/>
        <v>82000</v>
      </c>
      <c r="K114" s="39">
        <f t="shared" si="81"/>
        <v>200000</v>
      </c>
      <c r="L114" s="39">
        <f t="shared" si="81"/>
        <v>78000</v>
      </c>
      <c r="M114" s="39">
        <f t="shared" si="62"/>
        <v>63.934426229508205</v>
      </c>
      <c r="N114" s="39">
        <f>SUM(N115)</f>
        <v>118000</v>
      </c>
      <c r="O114" s="39">
        <f t="shared" si="63"/>
        <v>143.90243902439025</v>
      </c>
    </row>
    <row r="115" spans="1:15" x14ac:dyDescent="0.25">
      <c r="A115" s="29"/>
      <c r="B115" s="41"/>
      <c r="C115" s="35"/>
      <c r="D115" s="42">
        <v>27301</v>
      </c>
      <c r="E115" s="43" t="s">
        <v>111</v>
      </c>
      <c r="F115" s="40">
        <v>122000</v>
      </c>
      <c r="G115" s="40">
        <f>SUM([1]COG_PARTIDA_ESPECIFICA!$AC$132)</f>
        <v>0</v>
      </c>
      <c r="H115" s="40">
        <f>SUM([1]COG_PARTIDA_ESPECIFICA!$AQ$132)</f>
        <v>0</v>
      </c>
      <c r="I115" s="40">
        <f>SUM([1]COG_PARTIDA_ESPECIFICA!$AP$132)</f>
        <v>-40000</v>
      </c>
      <c r="J115" s="40">
        <f>SUM(F115:I115)</f>
        <v>82000</v>
      </c>
      <c r="K115" s="40">
        <v>200000</v>
      </c>
      <c r="L115" s="40">
        <f>K115-F115</f>
        <v>78000</v>
      </c>
      <c r="M115" s="40">
        <f t="shared" si="62"/>
        <v>63.934426229508205</v>
      </c>
      <c r="N115" s="40">
        <f>K115-J115</f>
        <v>118000</v>
      </c>
      <c r="O115" s="40">
        <f t="shared" si="63"/>
        <v>143.90243902439025</v>
      </c>
    </row>
    <row r="116" spans="1:15" x14ac:dyDescent="0.25">
      <c r="A116" s="29"/>
      <c r="B116" s="30">
        <v>29000</v>
      </c>
      <c r="C116" s="31" t="s">
        <v>112</v>
      </c>
      <c r="D116" s="32"/>
      <c r="E116" s="45"/>
      <c r="F116" s="34">
        <f>SUM(F117,F119,F121,F124,F126,F128)</f>
        <v>2005869</v>
      </c>
      <c r="G116" s="34">
        <f t="shared" ref="G116:L116" si="82">SUM(G117,G119,G121,G124,G126,G128)</f>
        <v>198241</v>
      </c>
      <c r="H116" s="34">
        <f t="shared" si="82"/>
        <v>76004</v>
      </c>
      <c r="I116" s="34">
        <f t="shared" si="82"/>
        <v>-375000</v>
      </c>
      <c r="J116" s="34">
        <f t="shared" si="82"/>
        <v>1905114</v>
      </c>
      <c r="K116" s="34">
        <f>SUM(K117,K119,K121,K124,K126,K128)</f>
        <v>4222617.03</v>
      </c>
      <c r="L116" s="34">
        <f t="shared" si="82"/>
        <v>2199232.0300000003</v>
      </c>
      <c r="M116" s="34">
        <f t="shared" si="62"/>
        <v>110.51310080568572</v>
      </c>
      <c r="N116" s="34">
        <f>SUM(N117,N119,N121,N124,N126,N128)</f>
        <v>2299987.0300000003</v>
      </c>
      <c r="O116" s="34">
        <f t="shared" si="63"/>
        <v>121.64642273375767</v>
      </c>
    </row>
    <row r="117" spans="1:15" x14ac:dyDescent="0.25">
      <c r="A117" s="29"/>
      <c r="B117" s="35"/>
      <c r="C117" s="36">
        <v>29100</v>
      </c>
      <c r="D117" s="37" t="s">
        <v>113</v>
      </c>
      <c r="E117" s="44"/>
      <c r="F117" s="39">
        <f t="shared" ref="F117:N117" si="83">SUM(F118)</f>
        <v>52200</v>
      </c>
      <c r="G117" s="39">
        <f t="shared" si="83"/>
        <v>0</v>
      </c>
      <c r="H117" s="39">
        <f t="shared" si="83"/>
        <v>30000</v>
      </c>
      <c r="I117" s="39">
        <f t="shared" si="83"/>
        <v>0</v>
      </c>
      <c r="J117" s="39">
        <f t="shared" si="83"/>
        <v>82200</v>
      </c>
      <c r="K117" s="39">
        <f t="shared" si="83"/>
        <v>288688.09999999998</v>
      </c>
      <c r="L117" s="39">
        <f t="shared" si="83"/>
        <v>236488.09999999998</v>
      </c>
      <c r="M117" s="39">
        <f t="shared" si="62"/>
        <v>453.04233716475085</v>
      </c>
      <c r="N117" s="39">
        <f t="shared" si="83"/>
        <v>206488.09999999998</v>
      </c>
      <c r="O117" s="39">
        <f t="shared" si="63"/>
        <v>251.20206812652066</v>
      </c>
    </row>
    <row r="118" spans="1:15" x14ac:dyDescent="0.25">
      <c r="A118" s="29"/>
      <c r="B118" s="41"/>
      <c r="C118" s="35"/>
      <c r="D118" s="42">
        <v>29101</v>
      </c>
      <c r="E118" s="43" t="s">
        <v>114</v>
      </c>
      <c r="F118" s="40">
        <v>52200</v>
      </c>
      <c r="G118" s="40">
        <f>SUM([1]COG_PARTIDA_ESPECIFICA!$AC$135)</f>
        <v>0</v>
      </c>
      <c r="H118" s="40">
        <f>SUM([1]COG_PARTIDA_ESPECIFICA!$AQ$135)</f>
        <v>30000</v>
      </c>
      <c r="I118" s="40">
        <f>SUM([1]COG_PARTIDA_ESPECIFICA!$AP$135)</f>
        <v>0</v>
      </c>
      <c r="J118" s="40">
        <f>SUM(F118:I118)</f>
        <v>82200</v>
      </c>
      <c r="K118" s="40">
        <v>288688.09999999998</v>
      </c>
      <c r="L118" s="40">
        <f>K118-F118</f>
        <v>236488.09999999998</v>
      </c>
      <c r="M118" s="40">
        <f t="shared" si="62"/>
        <v>453.04233716475085</v>
      </c>
      <c r="N118" s="40">
        <f>K118-J118</f>
        <v>206488.09999999998</v>
      </c>
      <c r="O118" s="40">
        <f t="shared" si="63"/>
        <v>251.20206812652066</v>
      </c>
    </row>
    <row r="119" spans="1:15" x14ac:dyDescent="0.25">
      <c r="A119" s="29"/>
      <c r="B119" s="35"/>
      <c r="C119" s="36">
        <v>29200</v>
      </c>
      <c r="D119" s="37" t="s">
        <v>115</v>
      </c>
      <c r="E119" s="44"/>
      <c r="F119" s="39">
        <f t="shared" ref="F119:N119" si="84">SUM(F120)</f>
        <v>166000</v>
      </c>
      <c r="G119" s="39">
        <f t="shared" si="84"/>
        <v>0</v>
      </c>
      <c r="H119" s="39">
        <f t="shared" si="84"/>
        <v>10000</v>
      </c>
      <c r="I119" s="39">
        <f t="shared" si="84"/>
        <v>0</v>
      </c>
      <c r="J119" s="39">
        <f t="shared" si="84"/>
        <v>176000</v>
      </c>
      <c r="K119" s="39">
        <f t="shared" si="84"/>
        <v>334843.26</v>
      </c>
      <c r="L119" s="39">
        <f t="shared" si="84"/>
        <v>168843.26</v>
      </c>
      <c r="M119" s="39">
        <f t="shared" si="62"/>
        <v>101.71280722891566</v>
      </c>
      <c r="N119" s="39">
        <f t="shared" si="84"/>
        <v>158843.26</v>
      </c>
      <c r="O119" s="39">
        <f t="shared" si="63"/>
        <v>90.251852272727263</v>
      </c>
    </row>
    <row r="120" spans="1:15" ht="30" x14ac:dyDescent="0.25">
      <c r="A120" s="29"/>
      <c r="B120" s="41"/>
      <c r="C120" s="35"/>
      <c r="D120" s="42">
        <v>29201</v>
      </c>
      <c r="E120" s="43" t="s">
        <v>115</v>
      </c>
      <c r="F120" s="40">
        <v>166000</v>
      </c>
      <c r="G120" s="40">
        <f>SUM([1]COG_PARTIDA_ESPECIFICA!$AC$137)</f>
        <v>0</v>
      </c>
      <c r="H120" s="40">
        <f>SUM([1]COG_PARTIDA_ESPECIFICA!$AQ$137)</f>
        <v>10000</v>
      </c>
      <c r="I120" s="40">
        <f>SUM([1]COG_PARTIDA_ESPECIFICA!$AP$137)</f>
        <v>0</v>
      </c>
      <c r="J120" s="40">
        <f>SUM(F120:I120)</f>
        <v>176000</v>
      </c>
      <c r="K120" s="40">
        <v>334843.26</v>
      </c>
      <c r="L120" s="40">
        <f>K120-F120</f>
        <v>168843.26</v>
      </c>
      <c r="M120" s="40">
        <f t="shared" si="62"/>
        <v>101.71280722891566</v>
      </c>
      <c r="N120" s="40">
        <f>K120-J120</f>
        <v>158843.26</v>
      </c>
      <c r="O120" s="40">
        <f t="shared" si="63"/>
        <v>90.251852272727263</v>
      </c>
    </row>
    <row r="121" spans="1:15" x14ac:dyDescent="0.25">
      <c r="A121" s="29"/>
      <c r="B121" s="35"/>
      <c r="C121" s="36">
        <v>29300</v>
      </c>
      <c r="D121" s="37" t="s">
        <v>116</v>
      </c>
      <c r="E121" s="44"/>
      <c r="F121" s="39">
        <f>SUM(F122:F122)</f>
        <v>30000</v>
      </c>
      <c r="G121" s="39">
        <f t="shared" ref="G121:L121" si="85">SUM(G122:G122)</f>
        <v>0</v>
      </c>
      <c r="H121" s="39">
        <f t="shared" si="85"/>
        <v>0</v>
      </c>
      <c r="I121" s="39">
        <f t="shared" si="85"/>
        <v>-15000</v>
      </c>
      <c r="J121" s="39">
        <f t="shared" si="85"/>
        <v>15000</v>
      </c>
      <c r="K121" s="39">
        <f t="shared" ref="K121" si="86">SUM(K122:K123)</f>
        <v>175947.92</v>
      </c>
      <c r="L121" s="39">
        <f t="shared" si="85"/>
        <v>128431.92000000001</v>
      </c>
      <c r="M121" s="39">
        <f t="shared" si="62"/>
        <v>486.49306666666666</v>
      </c>
      <c r="N121" s="39">
        <f>SUM(N122:N122)</f>
        <v>143431.92000000001</v>
      </c>
      <c r="O121" s="39">
        <f t="shared" si="63"/>
        <v>1072.9861333333333</v>
      </c>
    </row>
    <row r="122" spans="1:15" ht="45" x14ac:dyDescent="0.25">
      <c r="A122" s="29"/>
      <c r="B122" s="41"/>
      <c r="C122" s="35"/>
      <c r="D122" s="42">
        <v>29301</v>
      </c>
      <c r="E122" s="43" t="s">
        <v>117</v>
      </c>
      <c r="F122" s="40">
        <v>30000</v>
      </c>
      <c r="G122" s="40">
        <f>SUM([1]COG_PARTIDA_ESPECIFICA!$AC$139)</f>
        <v>0</v>
      </c>
      <c r="H122" s="40">
        <f>SUM([1]COG_PARTIDA_ESPECIFICA!$AQ$139)</f>
        <v>0</v>
      </c>
      <c r="I122" s="40">
        <f>SUM([1]COG_PARTIDA_ESPECIFICA!$AP$139)</f>
        <v>-15000</v>
      </c>
      <c r="J122" s="40">
        <f t="shared" ref="J122:J123" si="87">SUM(F122:I122)</f>
        <v>15000</v>
      </c>
      <c r="K122" s="40">
        <v>158431.92000000001</v>
      </c>
      <c r="L122" s="40">
        <f>K122-F122</f>
        <v>128431.92000000001</v>
      </c>
      <c r="M122" s="40">
        <f t="shared" si="62"/>
        <v>428.10640000000001</v>
      </c>
      <c r="N122" s="40">
        <f>K122-J122</f>
        <v>143431.92000000001</v>
      </c>
      <c r="O122" s="40">
        <f t="shared" si="63"/>
        <v>956.21280000000002</v>
      </c>
    </row>
    <row r="123" spans="1:15" ht="45" x14ac:dyDescent="0.25">
      <c r="A123" s="29"/>
      <c r="B123" s="41"/>
      <c r="C123" s="35"/>
      <c r="D123" s="42">
        <v>29302</v>
      </c>
      <c r="E123" s="43" t="s">
        <v>118</v>
      </c>
      <c r="F123" s="40"/>
      <c r="G123" s="40">
        <f>SUM([1]COG_PARTIDA_ESPECIFICA!$AC$140)</f>
        <v>0</v>
      </c>
      <c r="H123" s="40">
        <f>SUM([1]COG_PARTIDA_ESPECIFICA!$AQ$140)</f>
        <v>0</v>
      </c>
      <c r="I123" s="40">
        <f>SUM([1]COG_PARTIDA_ESPECIFICA!$AP$140)</f>
        <v>0</v>
      </c>
      <c r="J123" s="40">
        <f t="shared" si="87"/>
        <v>0</v>
      </c>
      <c r="K123" s="40">
        <v>17516</v>
      </c>
      <c r="L123" s="40">
        <f>K123-F123</f>
        <v>17516</v>
      </c>
      <c r="M123" s="40" t="e">
        <f t="shared" si="62"/>
        <v>#DIV/0!</v>
      </c>
      <c r="N123" s="40">
        <f>K123-J123</f>
        <v>17516</v>
      </c>
      <c r="O123" s="40" t="e">
        <f t="shared" si="63"/>
        <v>#DIV/0!</v>
      </c>
    </row>
    <row r="124" spans="1:15" x14ac:dyDescent="0.25">
      <c r="A124" s="29"/>
      <c r="B124" s="35"/>
      <c r="C124" s="36">
        <v>29400</v>
      </c>
      <c r="D124" s="37" t="s">
        <v>119</v>
      </c>
      <c r="E124" s="44"/>
      <c r="F124" s="39">
        <f t="shared" ref="F124:N124" si="88">SUM(F125)</f>
        <v>261042</v>
      </c>
      <c r="G124" s="39">
        <f t="shared" si="88"/>
        <v>198241</v>
      </c>
      <c r="H124" s="39">
        <f t="shared" si="88"/>
        <v>0</v>
      </c>
      <c r="I124" s="39">
        <f t="shared" si="88"/>
        <v>0</v>
      </c>
      <c r="J124" s="39">
        <f t="shared" si="88"/>
        <v>459283</v>
      </c>
      <c r="K124" s="39">
        <f t="shared" si="88"/>
        <v>1066666.83</v>
      </c>
      <c r="L124" s="39">
        <f t="shared" si="88"/>
        <v>805624.83000000007</v>
      </c>
      <c r="M124" s="39">
        <f t="shared" si="62"/>
        <v>308.61885443721701</v>
      </c>
      <c r="N124" s="39">
        <f t="shared" si="88"/>
        <v>607383.83000000007</v>
      </c>
      <c r="O124" s="39">
        <f t="shared" si="63"/>
        <v>132.2460944559237</v>
      </c>
    </row>
    <row r="125" spans="1:15" ht="60" x14ac:dyDescent="0.25">
      <c r="A125" s="29"/>
      <c r="B125" s="41"/>
      <c r="C125" s="35"/>
      <c r="D125" s="42">
        <v>29401</v>
      </c>
      <c r="E125" s="43" t="s">
        <v>119</v>
      </c>
      <c r="F125" s="40">
        <v>261042</v>
      </c>
      <c r="G125" s="40">
        <f>SUM([1]COG_PARTIDA_ESPECIFICA!$AC$142)</f>
        <v>198241</v>
      </c>
      <c r="H125" s="40">
        <f>SUM([1]COG_PARTIDA_ESPECIFICA!$AQ$142)</f>
        <v>0</v>
      </c>
      <c r="I125" s="40">
        <f>SUM([1]COG_PARTIDA_ESPECIFICA!$AP$142)</f>
        <v>0</v>
      </c>
      <c r="J125" s="40">
        <f>SUM(F125:I125)</f>
        <v>459283</v>
      </c>
      <c r="K125" s="40">
        <v>1066666.83</v>
      </c>
      <c r="L125" s="40">
        <f>K125-F125</f>
        <v>805624.83000000007</v>
      </c>
      <c r="M125" s="40">
        <f t="shared" si="62"/>
        <v>308.61885443721701</v>
      </c>
      <c r="N125" s="40">
        <f>K125-J125</f>
        <v>607383.83000000007</v>
      </c>
      <c r="O125" s="40">
        <f t="shared" si="63"/>
        <v>132.2460944559237</v>
      </c>
    </row>
    <row r="126" spans="1:15" x14ac:dyDescent="0.25">
      <c r="A126" s="29"/>
      <c r="B126" s="35"/>
      <c r="C126" s="36">
        <v>29600</v>
      </c>
      <c r="D126" s="37" t="s">
        <v>120</v>
      </c>
      <c r="E126" s="44"/>
      <c r="F126" s="39">
        <f t="shared" ref="F126:N126" si="89">SUM(F127)</f>
        <v>1084000</v>
      </c>
      <c r="G126" s="39">
        <f t="shared" si="89"/>
        <v>0</v>
      </c>
      <c r="H126" s="39">
        <f t="shared" si="89"/>
        <v>0</v>
      </c>
      <c r="I126" s="39">
        <f t="shared" si="89"/>
        <v>-360000</v>
      </c>
      <c r="J126" s="39">
        <f t="shared" si="89"/>
        <v>724000</v>
      </c>
      <c r="K126" s="39">
        <f t="shared" si="89"/>
        <v>1016899.56</v>
      </c>
      <c r="L126" s="39">
        <f t="shared" si="89"/>
        <v>-67100.439999999944</v>
      </c>
      <c r="M126" s="39">
        <f t="shared" si="62"/>
        <v>-6.190077490774911</v>
      </c>
      <c r="N126" s="39">
        <f t="shared" si="89"/>
        <v>292899.56000000006</v>
      </c>
      <c r="O126" s="39">
        <f t="shared" si="63"/>
        <v>40.455740331491711</v>
      </c>
    </row>
    <row r="127" spans="1:15" ht="45" x14ac:dyDescent="0.25">
      <c r="A127" s="29"/>
      <c r="B127" s="41"/>
      <c r="C127" s="35"/>
      <c r="D127" s="42">
        <v>29601</v>
      </c>
      <c r="E127" s="43" t="s">
        <v>120</v>
      </c>
      <c r="F127" s="40">
        <v>1084000</v>
      </c>
      <c r="G127" s="40">
        <f>SUM([1]COG_PARTIDA_ESPECIFICA!$AC$144)</f>
        <v>0</v>
      </c>
      <c r="H127" s="40">
        <f>SUM([1]COG_PARTIDA_ESPECIFICA!$AQ$144)</f>
        <v>0</v>
      </c>
      <c r="I127" s="40">
        <f>SUM([1]COG_PARTIDA_ESPECIFICA!$AP$144)</f>
        <v>-360000</v>
      </c>
      <c r="J127" s="40">
        <f>SUM(F127:I127)</f>
        <v>724000</v>
      </c>
      <c r="K127" s="40">
        <v>1016899.56</v>
      </c>
      <c r="L127" s="40">
        <f>K127-F127</f>
        <v>-67100.439999999944</v>
      </c>
      <c r="M127" s="40">
        <f t="shared" si="62"/>
        <v>-6.190077490774911</v>
      </c>
      <c r="N127" s="40">
        <f>K127-J127</f>
        <v>292899.56000000006</v>
      </c>
      <c r="O127" s="40">
        <f t="shared" si="63"/>
        <v>40.455740331491711</v>
      </c>
    </row>
    <row r="128" spans="1:15" x14ac:dyDescent="0.25">
      <c r="A128" s="29"/>
      <c r="B128" s="35"/>
      <c r="C128" s="36">
        <v>29800</v>
      </c>
      <c r="D128" s="37" t="s">
        <v>121</v>
      </c>
      <c r="E128" s="44"/>
      <c r="F128" s="39">
        <f t="shared" ref="F128:N128" si="90">SUM(F129:F130)</f>
        <v>412627</v>
      </c>
      <c r="G128" s="39">
        <f t="shared" si="90"/>
        <v>0</v>
      </c>
      <c r="H128" s="39">
        <f t="shared" si="90"/>
        <v>36004</v>
      </c>
      <c r="I128" s="39">
        <f t="shared" si="90"/>
        <v>0</v>
      </c>
      <c r="J128" s="39">
        <f t="shared" si="90"/>
        <v>448631</v>
      </c>
      <c r="K128" s="39">
        <f t="shared" si="90"/>
        <v>1339571.3600000001</v>
      </c>
      <c r="L128" s="39">
        <f t="shared" si="90"/>
        <v>926944.3600000001</v>
      </c>
      <c r="M128" s="39">
        <f t="shared" si="62"/>
        <v>224.64462092882923</v>
      </c>
      <c r="N128" s="39">
        <f t="shared" si="90"/>
        <v>890940.3600000001</v>
      </c>
      <c r="O128" s="39">
        <f t="shared" si="63"/>
        <v>198.59090432894743</v>
      </c>
    </row>
    <row r="129" spans="1:15" ht="60" x14ac:dyDescent="0.25">
      <c r="A129" s="29"/>
      <c r="B129" s="41"/>
      <c r="C129" s="35"/>
      <c r="D129" s="42">
        <v>29804</v>
      </c>
      <c r="E129" s="43" t="s">
        <v>122</v>
      </c>
      <c r="F129" s="40">
        <v>367000</v>
      </c>
      <c r="G129" s="40">
        <f>SUM([1]COG_PARTIDA_ESPECIFICA!$AC$146)</f>
        <v>0</v>
      </c>
      <c r="H129" s="40">
        <f>SUM([1]COG_PARTIDA_ESPECIFICA!$AQ$146)</f>
        <v>10000</v>
      </c>
      <c r="I129" s="40">
        <f>SUM([1]COG_PARTIDA_ESPECIFICA!$AP$146)</f>
        <v>0</v>
      </c>
      <c r="J129" s="40">
        <f t="shared" ref="J129:J130" si="91">SUM(F129:I129)</f>
        <v>377000</v>
      </c>
      <c r="K129" s="40">
        <v>1272331.3600000001</v>
      </c>
      <c r="L129" s="40">
        <f>K129-F129</f>
        <v>905331.3600000001</v>
      </c>
      <c r="M129" s="40">
        <f t="shared" si="62"/>
        <v>246.68429427792921</v>
      </c>
      <c r="N129" s="40">
        <f>K129-J129</f>
        <v>895331.3600000001</v>
      </c>
      <c r="O129" s="40">
        <f t="shared" si="63"/>
        <v>237.48842440318305</v>
      </c>
    </row>
    <row r="130" spans="1:15" ht="60" x14ac:dyDescent="0.25">
      <c r="A130" s="29"/>
      <c r="B130" s="41"/>
      <c r="C130" s="35"/>
      <c r="D130" s="42">
        <v>29805</v>
      </c>
      <c r="E130" s="43" t="s">
        <v>123</v>
      </c>
      <c r="F130" s="40">
        <v>45627</v>
      </c>
      <c r="G130" s="40">
        <f>SUM([1]COG_PARTIDA_ESPECIFICA!$AC$147)</f>
        <v>0</v>
      </c>
      <c r="H130" s="40">
        <f>SUM([1]COG_PARTIDA_ESPECIFICA!$AQ$147)</f>
        <v>26004</v>
      </c>
      <c r="I130" s="40">
        <f>SUM([1]COG_PARTIDA_ESPECIFICA!$AP$147)</f>
        <v>0</v>
      </c>
      <c r="J130" s="40">
        <f t="shared" si="91"/>
        <v>71631</v>
      </c>
      <c r="K130" s="40">
        <v>67240</v>
      </c>
      <c r="L130" s="40">
        <f>K130-F130</f>
        <v>21613</v>
      </c>
      <c r="M130" s="40">
        <f t="shared" si="62"/>
        <v>47.368882459946974</v>
      </c>
      <c r="N130" s="40">
        <f>K130-J130</f>
        <v>-4391</v>
      </c>
      <c r="O130" s="40">
        <f t="shared" si="63"/>
        <v>-6.1300275020591641</v>
      </c>
    </row>
    <row r="131" spans="1:15" x14ac:dyDescent="0.25">
      <c r="A131" s="29"/>
      <c r="B131" s="41"/>
      <c r="C131" s="35"/>
      <c r="D131" s="42"/>
      <c r="E131" s="43"/>
      <c r="F131" s="40"/>
      <c r="G131" s="40"/>
      <c r="H131" s="40"/>
      <c r="I131" s="40"/>
      <c r="J131" s="40"/>
      <c r="K131" s="40"/>
      <c r="L131" s="40"/>
      <c r="M131" s="40"/>
      <c r="N131" s="40"/>
      <c r="O131" s="40"/>
    </row>
    <row r="132" spans="1:15" x14ac:dyDescent="0.25">
      <c r="A132" s="24">
        <v>30000</v>
      </c>
      <c r="B132" s="25" t="s">
        <v>124</v>
      </c>
      <c r="C132" s="26"/>
      <c r="D132" s="26"/>
      <c r="E132" s="50"/>
      <c r="F132" s="51">
        <f t="shared" ref="F132:L132" si="92">SUM(F133,F148,F159,F175,F181,F202,F216,F222)</f>
        <v>56423602</v>
      </c>
      <c r="G132" s="51">
        <f t="shared" si="92"/>
        <v>14330392.460000001</v>
      </c>
      <c r="H132" s="51">
        <f t="shared" si="92"/>
        <v>2479600</v>
      </c>
      <c r="I132" s="51">
        <f t="shared" si="92"/>
        <v>-2812500</v>
      </c>
      <c r="J132" s="51">
        <f t="shared" si="92"/>
        <v>70421094.459999993</v>
      </c>
      <c r="K132" s="51">
        <f t="shared" si="92"/>
        <v>131172456.33000003</v>
      </c>
      <c r="L132" s="51">
        <f t="shared" si="92"/>
        <v>71588854.329999998</v>
      </c>
      <c r="M132" s="51">
        <f t="shared" ref="M132:M163" si="93">(K132*100/F132)-100</f>
        <v>132.47799091238454</v>
      </c>
      <c r="N132" s="51">
        <f>SUM(N133,N148,N159,N175,N181,N202,N216,N222)</f>
        <v>60255342.410000004</v>
      </c>
      <c r="O132" s="51">
        <f t="shared" ref="O132:O163" si="94">(K132*100/J132)-100</f>
        <v>86.268698798067533</v>
      </c>
    </row>
    <row r="133" spans="1:15" x14ac:dyDescent="0.25">
      <c r="A133" s="29"/>
      <c r="B133" s="30">
        <v>31000</v>
      </c>
      <c r="C133" s="31" t="s">
        <v>125</v>
      </c>
      <c r="D133" s="32"/>
      <c r="E133" s="45"/>
      <c r="F133" s="34">
        <f t="shared" ref="F133:L133" si="95">SUM(F134,F136,F138,F140,F142,F144,F146)</f>
        <v>17826840</v>
      </c>
      <c r="G133" s="34">
        <f t="shared" si="95"/>
        <v>3348833</v>
      </c>
      <c r="H133" s="34">
        <f t="shared" si="95"/>
        <v>167332</v>
      </c>
      <c r="I133" s="34">
        <f t="shared" si="95"/>
        <v>-450000</v>
      </c>
      <c r="J133" s="34">
        <f t="shared" si="95"/>
        <v>20893005</v>
      </c>
      <c r="K133" s="34">
        <f t="shared" si="95"/>
        <v>23137302.170000002</v>
      </c>
      <c r="L133" s="34">
        <f t="shared" si="95"/>
        <v>5310462.17</v>
      </c>
      <c r="M133" s="34">
        <f t="shared" si="93"/>
        <v>29.789139129537261</v>
      </c>
      <c r="N133" s="34">
        <f>SUM(N134,N136,N138,N140,N142,N144,N146)</f>
        <v>2244297.1700000004</v>
      </c>
      <c r="O133" s="34">
        <f t="shared" si="94"/>
        <v>10.741859153338638</v>
      </c>
    </row>
    <row r="134" spans="1:15" x14ac:dyDescent="0.25">
      <c r="A134" s="29"/>
      <c r="B134" s="35"/>
      <c r="C134" s="36">
        <v>31100</v>
      </c>
      <c r="D134" s="37" t="s">
        <v>126</v>
      </c>
      <c r="E134" s="44"/>
      <c r="F134" s="39">
        <f t="shared" ref="F134:N134" si="96">SUM(F135)</f>
        <v>10660000</v>
      </c>
      <c r="G134" s="39">
        <f t="shared" si="96"/>
        <v>2253552</v>
      </c>
      <c r="H134" s="39">
        <f t="shared" si="96"/>
        <v>0</v>
      </c>
      <c r="I134" s="39">
        <f t="shared" si="96"/>
        <v>0</v>
      </c>
      <c r="J134" s="39">
        <f t="shared" si="96"/>
        <v>12913552</v>
      </c>
      <c r="K134" s="39">
        <f t="shared" si="96"/>
        <v>14464209.25</v>
      </c>
      <c r="L134" s="39">
        <f t="shared" si="96"/>
        <v>3804209.25</v>
      </c>
      <c r="M134" s="39">
        <f t="shared" si="93"/>
        <v>35.686765947467165</v>
      </c>
      <c r="N134" s="39">
        <f t="shared" si="96"/>
        <v>1550657.25</v>
      </c>
      <c r="O134" s="39">
        <f t="shared" si="94"/>
        <v>12.007983938114009</v>
      </c>
    </row>
    <row r="135" spans="1:15" x14ac:dyDescent="0.25">
      <c r="A135" s="29"/>
      <c r="B135" s="41"/>
      <c r="C135" s="35"/>
      <c r="D135" s="42">
        <v>31101</v>
      </c>
      <c r="E135" s="43" t="s">
        <v>127</v>
      </c>
      <c r="F135" s="40">
        <v>10660000</v>
      </c>
      <c r="G135" s="40">
        <f>SUM([1]COG_PARTIDA_ESPECIFICA!$AC$152)</f>
        <v>2253552</v>
      </c>
      <c r="H135" s="40">
        <f>SUM([1]COG_PARTIDA_ESPECIFICA!$AQ$152)</f>
        <v>0</v>
      </c>
      <c r="I135" s="40">
        <f>SUM([1]COG_PARTIDA_ESPECIFICA!$AP$152)</f>
        <v>0</v>
      </c>
      <c r="J135" s="40">
        <f>SUM(F135:I135)</f>
        <v>12913552</v>
      </c>
      <c r="K135" s="40">
        <v>14464209.25</v>
      </c>
      <c r="L135" s="40">
        <f>K135-F135</f>
        <v>3804209.25</v>
      </c>
      <c r="M135" s="40">
        <f t="shared" si="93"/>
        <v>35.686765947467165</v>
      </c>
      <c r="N135" s="40">
        <f>K135-J135</f>
        <v>1550657.25</v>
      </c>
      <c r="O135" s="40">
        <f t="shared" si="94"/>
        <v>12.007983938114009</v>
      </c>
    </row>
    <row r="136" spans="1:15" x14ac:dyDescent="0.25">
      <c r="A136" s="29"/>
      <c r="B136" s="35"/>
      <c r="C136" s="36">
        <v>31200</v>
      </c>
      <c r="D136" s="37" t="s">
        <v>128</v>
      </c>
      <c r="E136" s="44"/>
      <c r="F136" s="39">
        <f>SUM(F137)</f>
        <v>2200</v>
      </c>
      <c r="G136" s="39">
        <f t="shared" ref="G136:L136" si="97">SUM(G137)</f>
        <v>0</v>
      </c>
      <c r="H136" s="39">
        <f t="shared" si="97"/>
        <v>2200</v>
      </c>
      <c r="I136" s="39">
        <f t="shared" si="97"/>
        <v>0</v>
      </c>
      <c r="J136" s="39">
        <f t="shared" si="97"/>
        <v>4400</v>
      </c>
      <c r="K136" s="39">
        <f t="shared" si="97"/>
        <v>10000.08</v>
      </c>
      <c r="L136" s="39">
        <f t="shared" si="97"/>
        <v>7800.08</v>
      </c>
      <c r="M136" s="39">
        <f t="shared" si="93"/>
        <v>354.54909090909092</v>
      </c>
      <c r="N136" s="39">
        <f>SUM(N137)</f>
        <v>5600.08</v>
      </c>
      <c r="O136" s="39">
        <f t="shared" si="94"/>
        <v>127.27454545454546</v>
      </c>
    </row>
    <row r="137" spans="1:15" x14ac:dyDescent="0.25">
      <c r="A137" s="29"/>
      <c r="B137" s="41"/>
      <c r="C137" s="35"/>
      <c r="D137" s="52">
        <v>31201</v>
      </c>
      <c r="E137" s="53" t="s">
        <v>129</v>
      </c>
      <c r="F137" s="40">
        <v>2200</v>
      </c>
      <c r="G137" s="40">
        <f>SUM([1]COG_PARTIDA_ESPECIFICA!$AC$154)</f>
        <v>0</v>
      </c>
      <c r="H137" s="40">
        <f>SUM([1]COG_PARTIDA_ESPECIFICA!$AQ$154)</f>
        <v>2200</v>
      </c>
      <c r="I137" s="40">
        <f>SUM([1]COG_PARTIDA_ESPECIFICA!$AP$154)</f>
        <v>0</v>
      </c>
      <c r="J137" s="40">
        <f>SUM(F137:I137)</f>
        <v>4400</v>
      </c>
      <c r="K137" s="40">
        <v>10000.08</v>
      </c>
      <c r="L137" s="40">
        <f>K137-F137</f>
        <v>7800.08</v>
      </c>
      <c r="M137" s="40">
        <f t="shared" si="93"/>
        <v>354.54909090909092</v>
      </c>
      <c r="N137" s="40">
        <f>K137-J137</f>
        <v>5600.08</v>
      </c>
      <c r="O137" s="40">
        <f t="shared" si="94"/>
        <v>127.27454545454546</v>
      </c>
    </row>
    <row r="138" spans="1:15" x14ac:dyDescent="0.25">
      <c r="A138" s="29"/>
      <c r="B138" s="35"/>
      <c r="C138" s="36">
        <v>31300</v>
      </c>
      <c r="D138" s="37" t="s">
        <v>130</v>
      </c>
      <c r="E138" s="44"/>
      <c r="F138" s="39">
        <f t="shared" ref="F138:N138" si="98">SUM(F139)</f>
        <v>2052000</v>
      </c>
      <c r="G138" s="39">
        <f t="shared" si="98"/>
        <v>1095281</v>
      </c>
      <c r="H138" s="39">
        <f t="shared" si="98"/>
        <v>0</v>
      </c>
      <c r="I138" s="39">
        <f t="shared" si="98"/>
        <v>0</v>
      </c>
      <c r="J138" s="39">
        <f t="shared" si="98"/>
        <v>3147281</v>
      </c>
      <c r="K138" s="39">
        <f t="shared" si="98"/>
        <v>3736250.16</v>
      </c>
      <c r="L138" s="39">
        <f t="shared" si="98"/>
        <v>1684250.1600000001</v>
      </c>
      <c r="M138" s="39">
        <f t="shared" si="93"/>
        <v>82.078467836257317</v>
      </c>
      <c r="N138" s="39">
        <f t="shared" si="98"/>
        <v>588969.16000000015</v>
      </c>
      <c r="O138" s="39">
        <f t="shared" si="94"/>
        <v>18.713586743605035</v>
      </c>
    </row>
    <row r="139" spans="1:15" x14ac:dyDescent="0.25">
      <c r="A139" s="29"/>
      <c r="B139" s="41"/>
      <c r="C139" s="35"/>
      <c r="D139" s="42">
        <v>31301</v>
      </c>
      <c r="E139" s="43" t="s">
        <v>131</v>
      </c>
      <c r="F139" s="40">
        <v>2052000</v>
      </c>
      <c r="G139" s="40">
        <f>SUM([1]COG_PARTIDA_ESPECIFICA!$AC$156)</f>
        <v>1095281</v>
      </c>
      <c r="H139" s="40">
        <f>SUM([1]COG_PARTIDA_ESPECIFICA!$AQ$156)</f>
        <v>0</v>
      </c>
      <c r="I139" s="40">
        <f>SUM([1]COG_PARTIDA_ESPECIFICA!$AP$156)</f>
        <v>0</v>
      </c>
      <c r="J139" s="40">
        <f>SUM(F139:I139)</f>
        <v>3147281</v>
      </c>
      <c r="K139" s="40">
        <v>3736250.16</v>
      </c>
      <c r="L139" s="40">
        <f>K139-F139</f>
        <v>1684250.1600000001</v>
      </c>
      <c r="M139" s="40">
        <f t="shared" si="93"/>
        <v>82.078467836257317</v>
      </c>
      <c r="N139" s="40">
        <f>K139-J139</f>
        <v>588969.16000000015</v>
      </c>
      <c r="O139" s="40">
        <f t="shared" si="94"/>
        <v>18.713586743605035</v>
      </c>
    </row>
    <row r="140" spans="1:15" x14ac:dyDescent="0.25">
      <c r="A140" s="29"/>
      <c r="B140" s="35"/>
      <c r="C140" s="36">
        <v>31400</v>
      </c>
      <c r="D140" s="37" t="s">
        <v>132</v>
      </c>
      <c r="E140" s="44"/>
      <c r="F140" s="39">
        <f t="shared" ref="F140:N140" si="99">SUM(F141)</f>
        <v>781000</v>
      </c>
      <c r="G140" s="39">
        <f t="shared" si="99"/>
        <v>0</v>
      </c>
      <c r="H140" s="39">
        <f t="shared" si="99"/>
        <v>165132</v>
      </c>
      <c r="I140" s="39">
        <f t="shared" si="99"/>
        <v>0</v>
      </c>
      <c r="J140" s="39">
        <f t="shared" si="99"/>
        <v>946132</v>
      </c>
      <c r="K140" s="39">
        <f t="shared" si="99"/>
        <v>922163.52</v>
      </c>
      <c r="L140" s="39">
        <f t="shared" si="99"/>
        <v>141163.52000000002</v>
      </c>
      <c r="M140" s="39">
        <f t="shared" si="93"/>
        <v>18.074714468629963</v>
      </c>
      <c r="N140" s="39">
        <f t="shared" si="99"/>
        <v>-23968.479999999981</v>
      </c>
      <c r="O140" s="39">
        <f t="shared" si="94"/>
        <v>-2.5333124764832036</v>
      </c>
    </row>
    <row r="141" spans="1:15" ht="30" x14ac:dyDescent="0.25">
      <c r="A141" s="29"/>
      <c r="B141" s="41"/>
      <c r="C141" s="35"/>
      <c r="D141" s="42">
        <v>31401</v>
      </c>
      <c r="E141" s="43" t="s">
        <v>133</v>
      </c>
      <c r="F141" s="40">
        <v>781000</v>
      </c>
      <c r="G141" s="40">
        <f>SUM([1]COG_PARTIDA_ESPECIFICA!$AC$158)</f>
        <v>0</v>
      </c>
      <c r="H141" s="40">
        <f>SUM([1]COG_PARTIDA_ESPECIFICA!$AQ$158)</f>
        <v>165132</v>
      </c>
      <c r="I141" s="40">
        <f>SUM([1]COG_PARTIDA_ESPECIFICA!$AP$158)</f>
        <v>0</v>
      </c>
      <c r="J141" s="40">
        <f>SUM(F141:I141)</f>
        <v>946132</v>
      </c>
      <c r="K141" s="40">
        <v>922163.52</v>
      </c>
      <c r="L141" s="40">
        <f>K141-F141</f>
        <v>141163.52000000002</v>
      </c>
      <c r="M141" s="40">
        <f t="shared" si="93"/>
        <v>18.074714468629963</v>
      </c>
      <c r="N141" s="40">
        <f>K141-J141</f>
        <v>-23968.479999999981</v>
      </c>
      <c r="O141" s="40">
        <f t="shared" si="94"/>
        <v>-2.5333124764832036</v>
      </c>
    </row>
    <row r="142" spans="1:15" x14ac:dyDescent="0.25">
      <c r="A142" s="29"/>
      <c r="B142" s="35"/>
      <c r="C142" s="36">
        <v>31500</v>
      </c>
      <c r="D142" s="37" t="s">
        <v>134</v>
      </c>
      <c r="E142" s="44"/>
      <c r="F142" s="39">
        <f t="shared" ref="F142:N142" si="100">SUM(F143)</f>
        <v>273000</v>
      </c>
      <c r="G142" s="39">
        <f t="shared" si="100"/>
        <v>0</v>
      </c>
      <c r="H142" s="39">
        <f t="shared" si="100"/>
        <v>0</v>
      </c>
      <c r="I142" s="39">
        <f t="shared" si="100"/>
        <v>0</v>
      </c>
      <c r="J142" s="39">
        <f t="shared" si="100"/>
        <v>273000</v>
      </c>
      <c r="K142" s="39">
        <f t="shared" si="100"/>
        <v>293508.47999999998</v>
      </c>
      <c r="L142" s="39">
        <f t="shared" si="100"/>
        <v>20508.479999999981</v>
      </c>
      <c r="M142" s="39">
        <f t="shared" si="93"/>
        <v>7.5122637362637334</v>
      </c>
      <c r="N142" s="39">
        <f t="shared" si="100"/>
        <v>20508.479999999981</v>
      </c>
      <c r="O142" s="39">
        <f t="shared" si="94"/>
        <v>7.5122637362637334</v>
      </c>
    </row>
    <row r="143" spans="1:15" x14ac:dyDescent="0.25">
      <c r="A143" s="29"/>
      <c r="B143" s="41"/>
      <c r="C143" s="35"/>
      <c r="D143" s="42">
        <v>31501</v>
      </c>
      <c r="E143" s="43" t="s">
        <v>135</v>
      </c>
      <c r="F143" s="40">
        <v>273000</v>
      </c>
      <c r="G143" s="40">
        <f>SUM([1]COG_PARTIDA_ESPECIFICA!$AC$160)</f>
        <v>0</v>
      </c>
      <c r="H143" s="40">
        <f>SUM([1]COG_PARTIDA_ESPECIFICA!$AQ$160)</f>
        <v>0</v>
      </c>
      <c r="I143" s="40">
        <f>SUM([1]COG_PARTIDA_ESPECIFICA!$AP$160)</f>
        <v>0</v>
      </c>
      <c r="J143" s="40">
        <f>SUM(F143:I143)</f>
        <v>273000</v>
      </c>
      <c r="K143" s="40">
        <v>293508.47999999998</v>
      </c>
      <c r="L143" s="40">
        <f>K143-F143</f>
        <v>20508.479999999981</v>
      </c>
      <c r="M143" s="40">
        <f t="shared" si="93"/>
        <v>7.5122637362637334</v>
      </c>
      <c r="N143" s="40">
        <f>K143-J143</f>
        <v>20508.479999999981</v>
      </c>
      <c r="O143" s="40">
        <f t="shared" si="94"/>
        <v>7.5122637362637334</v>
      </c>
    </row>
    <row r="144" spans="1:15" x14ac:dyDescent="0.25">
      <c r="A144" s="29"/>
      <c r="B144" s="35"/>
      <c r="C144" s="36">
        <v>31700</v>
      </c>
      <c r="D144" s="37" t="s">
        <v>136</v>
      </c>
      <c r="E144" s="44"/>
      <c r="F144" s="39">
        <f t="shared" ref="F144:N144" si="101">SUM(F145)</f>
        <v>2816640</v>
      </c>
      <c r="G144" s="39">
        <f t="shared" si="101"/>
        <v>0</v>
      </c>
      <c r="H144" s="39">
        <f t="shared" si="101"/>
        <v>0</v>
      </c>
      <c r="I144" s="39">
        <f t="shared" si="101"/>
        <v>0</v>
      </c>
      <c r="J144" s="39">
        <f t="shared" si="101"/>
        <v>2816640</v>
      </c>
      <c r="K144" s="39">
        <f t="shared" si="101"/>
        <v>2950000</v>
      </c>
      <c r="L144" s="39">
        <f t="shared" si="101"/>
        <v>133360</v>
      </c>
      <c r="M144" s="39">
        <f t="shared" si="93"/>
        <v>4.7347193819586408</v>
      </c>
      <c r="N144" s="39">
        <f t="shared" si="101"/>
        <v>133360</v>
      </c>
      <c r="O144" s="39">
        <f t="shared" si="94"/>
        <v>4.7347193819586408</v>
      </c>
    </row>
    <row r="145" spans="1:15" ht="45" x14ac:dyDescent="0.25">
      <c r="A145" s="29"/>
      <c r="B145" s="41"/>
      <c r="C145" s="35"/>
      <c r="D145" s="42">
        <v>31701</v>
      </c>
      <c r="E145" s="43" t="s">
        <v>136</v>
      </c>
      <c r="F145" s="40">
        <v>2816640</v>
      </c>
      <c r="G145" s="40">
        <f>SUM([1]COG_PARTIDA_ESPECIFICA!$AC$164)</f>
        <v>0</v>
      </c>
      <c r="H145" s="40">
        <f>SUM([1]COG_PARTIDA_ESPECIFICA!$AQ$164)</f>
        <v>0</v>
      </c>
      <c r="I145" s="40">
        <f>SUM([1]COG_PARTIDA_ESPECIFICA!$AP$164)</f>
        <v>0</v>
      </c>
      <c r="J145" s="40">
        <f>SUM(F145:I145)</f>
        <v>2816640</v>
      </c>
      <c r="K145" s="40">
        <v>2950000</v>
      </c>
      <c r="L145" s="40">
        <f>K145-F145</f>
        <v>133360</v>
      </c>
      <c r="M145" s="40">
        <f t="shared" si="93"/>
        <v>4.7347193819586408</v>
      </c>
      <c r="N145" s="40">
        <f>K145-J145</f>
        <v>133360</v>
      </c>
      <c r="O145" s="40">
        <f t="shared" si="94"/>
        <v>4.7347193819586408</v>
      </c>
    </row>
    <row r="146" spans="1:15" x14ac:dyDescent="0.25">
      <c r="A146" s="29"/>
      <c r="B146" s="35"/>
      <c r="C146" s="36">
        <v>31800</v>
      </c>
      <c r="D146" s="37" t="s">
        <v>137</v>
      </c>
      <c r="E146" s="44"/>
      <c r="F146" s="39">
        <f t="shared" ref="F146:N146" si="102">SUM(F147)</f>
        <v>1242000</v>
      </c>
      <c r="G146" s="39">
        <f t="shared" si="102"/>
        <v>0</v>
      </c>
      <c r="H146" s="39">
        <f t="shared" si="102"/>
        <v>0</v>
      </c>
      <c r="I146" s="39">
        <f t="shared" si="102"/>
        <v>-450000</v>
      </c>
      <c r="J146" s="39">
        <f t="shared" si="102"/>
        <v>792000</v>
      </c>
      <c r="K146" s="39">
        <f t="shared" si="102"/>
        <v>761170.68</v>
      </c>
      <c r="L146" s="39">
        <f t="shared" si="102"/>
        <v>-480829.31999999995</v>
      </c>
      <c r="M146" s="39">
        <f t="shared" si="93"/>
        <v>-38.714115942028982</v>
      </c>
      <c r="N146" s="39">
        <f t="shared" si="102"/>
        <v>-30829.319999999949</v>
      </c>
      <c r="O146" s="39">
        <f t="shared" si="94"/>
        <v>-3.892590909090913</v>
      </c>
    </row>
    <row r="147" spans="1:15" ht="30" x14ac:dyDescent="0.25">
      <c r="A147" s="29"/>
      <c r="B147" s="41"/>
      <c r="C147" s="35"/>
      <c r="D147" s="42">
        <v>31801</v>
      </c>
      <c r="E147" s="43" t="s">
        <v>138</v>
      </c>
      <c r="F147" s="40">
        <v>1242000</v>
      </c>
      <c r="G147" s="40">
        <f>SUM([1]COG_PARTIDA_ESPECIFICA!$AC$166)</f>
        <v>0</v>
      </c>
      <c r="H147" s="40">
        <f>SUM([1]COG_PARTIDA_ESPECIFICA!$AQ$166)</f>
        <v>0</v>
      </c>
      <c r="I147" s="40">
        <f>SUM([1]COG_PARTIDA_ESPECIFICA!$AP$166)</f>
        <v>-450000</v>
      </c>
      <c r="J147" s="40">
        <f>SUM(F147:I147)</f>
        <v>792000</v>
      </c>
      <c r="K147" s="40">
        <v>761170.68</v>
      </c>
      <c r="L147" s="40">
        <f>K147-F147</f>
        <v>-480829.31999999995</v>
      </c>
      <c r="M147" s="40">
        <f t="shared" si="93"/>
        <v>-38.714115942028982</v>
      </c>
      <c r="N147" s="40">
        <f>K147-J147</f>
        <v>-30829.319999999949</v>
      </c>
      <c r="O147" s="40">
        <f t="shared" si="94"/>
        <v>-3.892590909090913</v>
      </c>
    </row>
    <row r="148" spans="1:15" x14ac:dyDescent="0.25">
      <c r="A148" s="29"/>
      <c r="B148" s="30">
        <v>32000</v>
      </c>
      <c r="C148" s="31" t="s">
        <v>139</v>
      </c>
      <c r="D148" s="32"/>
      <c r="E148" s="45"/>
      <c r="F148" s="34">
        <f>SUM(F149,F151,F153,F155,F157)</f>
        <v>9725000</v>
      </c>
      <c r="G148" s="34">
        <f t="shared" ref="G148:L148" si="103">SUM(G149,G151,G153,G155,G157)</f>
        <v>2609299.44</v>
      </c>
      <c r="H148" s="34">
        <f t="shared" si="103"/>
        <v>716000</v>
      </c>
      <c r="I148" s="34">
        <f t="shared" si="103"/>
        <v>-159000</v>
      </c>
      <c r="J148" s="34">
        <f t="shared" si="103"/>
        <v>12891299.439999999</v>
      </c>
      <c r="K148" s="34">
        <f t="shared" si="103"/>
        <v>25226828.48</v>
      </c>
      <c r="L148" s="34">
        <f t="shared" si="103"/>
        <v>15501828.48</v>
      </c>
      <c r="M148" s="34">
        <f t="shared" si="93"/>
        <v>159.40183526992286</v>
      </c>
      <c r="N148" s="34">
        <f>SUM(N149,N151,N153,N155,N157)</f>
        <v>12335529.040000003</v>
      </c>
      <c r="O148" s="34">
        <f t="shared" si="94"/>
        <v>95.688794581285435</v>
      </c>
    </row>
    <row r="149" spans="1:15" x14ac:dyDescent="0.25">
      <c r="A149" s="29"/>
      <c r="B149" s="35"/>
      <c r="C149" s="36">
        <v>32200</v>
      </c>
      <c r="D149" s="37" t="s">
        <v>140</v>
      </c>
      <c r="E149" s="44"/>
      <c r="F149" s="39">
        <f t="shared" ref="F149:N149" si="104">SUM(F150)</f>
        <v>4620000</v>
      </c>
      <c r="G149" s="39">
        <f t="shared" si="104"/>
        <v>2609299.44</v>
      </c>
      <c r="H149" s="39">
        <f t="shared" si="104"/>
        <v>573000</v>
      </c>
      <c r="I149" s="39">
        <f t="shared" si="104"/>
        <v>0</v>
      </c>
      <c r="J149" s="39">
        <f t="shared" si="104"/>
        <v>7802299.4399999995</v>
      </c>
      <c r="K149" s="39">
        <f t="shared" si="104"/>
        <v>14081497.439999999</v>
      </c>
      <c r="L149" s="39">
        <f t="shared" si="104"/>
        <v>9461497.4399999995</v>
      </c>
      <c r="M149" s="39">
        <f t="shared" si="93"/>
        <v>204.79431688311689</v>
      </c>
      <c r="N149" s="39">
        <f t="shared" si="104"/>
        <v>6279198</v>
      </c>
      <c r="O149" s="39">
        <f t="shared" si="94"/>
        <v>80.478813307375447</v>
      </c>
    </row>
    <row r="150" spans="1:15" ht="30" x14ac:dyDescent="0.25">
      <c r="A150" s="29"/>
      <c r="B150" s="41"/>
      <c r="C150" s="35"/>
      <c r="D150" s="42">
        <v>32201</v>
      </c>
      <c r="E150" s="43" t="s">
        <v>141</v>
      </c>
      <c r="F150" s="40">
        <v>4620000</v>
      </c>
      <c r="G150" s="40">
        <f>SUM([1]COG_PARTIDA_ESPECIFICA!$AC$169)</f>
        <v>2609299.44</v>
      </c>
      <c r="H150" s="40">
        <f>SUM([1]COG_PARTIDA_ESPECIFICA!$AQ$169)</f>
        <v>573000</v>
      </c>
      <c r="I150" s="40">
        <f>SUM([1]COG_PARTIDA_ESPECIFICA!$AP$169)</f>
        <v>0</v>
      </c>
      <c r="J150" s="40">
        <f>SUM(F150:I150)</f>
        <v>7802299.4399999995</v>
      </c>
      <c r="K150" s="40">
        <v>14081497.439999999</v>
      </c>
      <c r="L150" s="40">
        <f>K150-F150</f>
        <v>9461497.4399999995</v>
      </c>
      <c r="M150" s="40">
        <f t="shared" si="93"/>
        <v>204.79431688311689</v>
      </c>
      <c r="N150" s="40">
        <f>K150-J150</f>
        <v>6279198</v>
      </c>
      <c r="O150" s="40">
        <f t="shared" si="94"/>
        <v>80.478813307375447</v>
      </c>
    </row>
    <row r="151" spans="1:15" x14ac:dyDescent="0.25">
      <c r="A151" s="29"/>
      <c r="B151" s="35"/>
      <c r="C151" s="36">
        <v>32300</v>
      </c>
      <c r="D151" s="37" t="s">
        <v>142</v>
      </c>
      <c r="E151" s="44"/>
      <c r="F151" s="39">
        <f t="shared" ref="F151:N151" si="105">SUM(F152)</f>
        <v>2240000</v>
      </c>
      <c r="G151" s="39">
        <f t="shared" si="105"/>
        <v>0</v>
      </c>
      <c r="H151" s="39">
        <f t="shared" si="105"/>
        <v>106000</v>
      </c>
      <c r="I151" s="39">
        <f t="shared" si="105"/>
        <v>0</v>
      </c>
      <c r="J151" s="39">
        <f t="shared" si="105"/>
        <v>2346000</v>
      </c>
      <c r="K151" s="39">
        <f t="shared" si="105"/>
        <v>4839907.4400000004</v>
      </c>
      <c r="L151" s="39">
        <f t="shared" si="105"/>
        <v>2599907.4400000004</v>
      </c>
      <c r="M151" s="39">
        <f t="shared" si="93"/>
        <v>116.06729642857147</v>
      </c>
      <c r="N151" s="39">
        <f t="shared" si="105"/>
        <v>2493907.4400000004</v>
      </c>
      <c r="O151" s="39">
        <f t="shared" si="94"/>
        <v>106.30466496163686</v>
      </c>
    </row>
    <row r="152" spans="1:15" ht="60" x14ac:dyDescent="0.25">
      <c r="A152" s="29"/>
      <c r="B152" s="41"/>
      <c r="C152" s="35"/>
      <c r="D152" s="42">
        <v>32301</v>
      </c>
      <c r="E152" s="43" t="s">
        <v>143</v>
      </c>
      <c r="F152" s="40">
        <v>2240000</v>
      </c>
      <c r="G152" s="40">
        <f>SUM([1]COG_PARTIDA_ESPECIFICA!$AC$171)</f>
        <v>0</v>
      </c>
      <c r="H152" s="40">
        <f>SUM([1]COG_PARTIDA_ESPECIFICA!$AQ$171)</f>
        <v>106000</v>
      </c>
      <c r="I152" s="40">
        <f>SUM([1]COG_PARTIDA_ESPECIFICA!$AP$171)</f>
        <v>0</v>
      </c>
      <c r="J152" s="40">
        <f>SUM(F152:I152)</f>
        <v>2346000</v>
      </c>
      <c r="K152" s="40">
        <v>4839907.4400000004</v>
      </c>
      <c r="L152" s="40">
        <f>K152-F152</f>
        <v>2599907.4400000004</v>
      </c>
      <c r="M152" s="40">
        <f t="shared" si="93"/>
        <v>116.06729642857147</v>
      </c>
      <c r="N152" s="40">
        <f>K152-J152</f>
        <v>2493907.4400000004</v>
      </c>
      <c r="O152" s="40">
        <f t="shared" si="94"/>
        <v>106.30466496163686</v>
      </c>
    </row>
    <row r="153" spans="1:15" x14ac:dyDescent="0.25">
      <c r="A153" s="29"/>
      <c r="B153" s="35"/>
      <c r="C153" s="36">
        <v>32600</v>
      </c>
      <c r="D153" s="37" t="s">
        <v>144</v>
      </c>
      <c r="E153" s="44"/>
      <c r="F153" s="39">
        <f>SUM(F154)</f>
        <v>30000</v>
      </c>
      <c r="G153" s="39">
        <f t="shared" ref="G153:L153" si="106">SUM(G154)</f>
        <v>0</v>
      </c>
      <c r="H153" s="39">
        <f t="shared" si="106"/>
        <v>0</v>
      </c>
      <c r="I153" s="39">
        <f t="shared" si="106"/>
        <v>-30000</v>
      </c>
      <c r="J153" s="39">
        <f t="shared" si="106"/>
        <v>0</v>
      </c>
      <c r="K153" s="39">
        <f t="shared" si="106"/>
        <v>0</v>
      </c>
      <c r="L153" s="39">
        <f t="shared" si="106"/>
        <v>-30000</v>
      </c>
      <c r="M153" s="39">
        <f t="shared" si="93"/>
        <v>-100</v>
      </c>
      <c r="N153" s="39">
        <f>SUM(N154)</f>
        <v>0</v>
      </c>
      <c r="O153" s="39" t="e">
        <f t="shared" si="94"/>
        <v>#DIV/0!</v>
      </c>
    </row>
    <row r="154" spans="1:15" ht="30" x14ac:dyDescent="0.25">
      <c r="A154" s="29"/>
      <c r="B154" s="41"/>
      <c r="C154" s="35"/>
      <c r="D154" s="52">
        <v>32601</v>
      </c>
      <c r="E154" s="53" t="s">
        <v>145</v>
      </c>
      <c r="F154" s="40">
        <v>30000</v>
      </c>
      <c r="G154" s="40">
        <f>SUM([1]COG_PARTIDA_ESPECIFICA!$AC$173)</f>
        <v>0</v>
      </c>
      <c r="H154" s="40">
        <f>SUM([1]COG_PARTIDA_ESPECIFICA!$AQ$173)</f>
        <v>0</v>
      </c>
      <c r="I154" s="40">
        <f>SUM([1]COG_PARTIDA_ESPECIFICA!$AP$173)</f>
        <v>-30000</v>
      </c>
      <c r="J154" s="40">
        <f>SUM(F154:I154)</f>
        <v>0</v>
      </c>
      <c r="K154" s="40"/>
      <c r="L154" s="40">
        <f>K154-F154</f>
        <v>-30000</v>
      </c>
      <c r="M154" s="40">
        <f t="shared" si="93"/>
        <v>-100</v>
      </c>
      <c r="N154" s="40">
        <f>K154-J154</f>
        <v>0</v>
      </c>
      <c r="O154" s="40" t="e">
        <f t="shared" si="94"/>
        <v>#DIV/0!</v>
      </c>
    </row>
    <row r="155" spans="1:15" x14ac:dyDescent="0.25">
      <c r="A155" s="29"/>
      <c r="B155" s="35"/>
      <c r="C155" s="36">
        <v>32700</v>
      </c>
      <c r="D155" s="37" t="s">
        <v>146</v>
      </c>
      <c r="E155" s="44"/>
      <c r="F155" s="39">
        <f t="shared" ref="F155:N155" si="107">SUM(F156)</f>
        <v>2450000</v>
      </c>
      <c r="G155" s="39">
        <f t="shared" si="107"/>
        <v>0</v>
      </c>
      <c r="H155" s="39">
        <f t="shared" si="107"/>
        <v>0</v>
      </c>
      <c r="I155" s="39">
        <f t="shared" si="107"/>
        <v>0</v>
      </c>
      <c r="J155" s="39">
        <f t="shared" si="107"/>
        <v>2450000</v>
      </c>
      <c r="K155" s="39">
        <f t="shared" si="107"/>
        <v>6146184.7999999998</v>
      </c>
      <c r="L155" s="39">
        <f t="shared" si="107"/>
        <v>3696184.8</v>
      </c>
      <c r="M155" s="39">
        <f t="shared" si="93"/>
        <v>150.86468571428571</v>
      </c>
      <c r="N155" s="39">
        <f t="shared" si="107"/>
        <v>3696184.8</v>
      </c>
      <c r="O155" s="39">
        <f t="shared" si="94"/>
        <v>150.86468571428571</v>
      </c>
    </row>
    <row r="156" spans="1:15" ht="30" x14ac:dyDescent="0.25">
      <c r="A156" s="29"/>
      <c r="B156" s="41"/>
      <c r="C156" s="35"/>
      <c r="D156" s="42">
        <v>32701</v>
      </c>
      <c r="E156" s="43" t="s">
        <v>146</v>
      </c>
      <c r="F156" s="40">
        <v>2450000</v>
      </c>
      <c r="G156" s="40">
        <f>SUM([1]COG_PARTIDA_ESPECIFICA!$AC$175)</f>
        <v>0</v>
      </c>
      <c r="H156" s="40">
        <f>SUM([1]COG_PARTIDA_ESPECIFICA!$AQ$175)</f>
        <v>0</v>
      </c>
      <c r="I156" s="40">
        <f>SUM([1]COG_PARTIDA_ESPECIFICA!$AP$175)</f>
        <v>0</v>
      </c>
      <c r="J156" s="40">
        <f>SUM(F156:I156)</f>
        <v>2450000</v>
      </c>
      <c r="K156" s="40">
        <v>6146184.7999999998</v>
      </c>
      <c r="L156" s="40">
        <f>K156-F156</f>
        <v>3696184.8</v>
      </c>
      <c r="M156" s="40">
        <f t="shared" si="93"/>
        <v>150.86468571428571</v>
      </c>
      <c r="N156" s="40">
        <f>K156-J156</f>
        <v>3696184.8</v>
      </c>
      <c r="O156" s="40">
        <f t="shared" si="94"/>
        <v>150.86468571428571</v>
      </c>
    </row>
    <row r="157" spans="1:15" x14ac:dyDescent="0.25">
      <c r="A157" s="29"/>
      <c r="B157" s="35"/>
      <c r="C157" s="36">
        <v>32900</v>
      </c>
      <c r="D157" s="37" t="s">
        <v>147</v>
      </c>
      <c r="E157" s="44"/>
      <c r="F157" s="39">
        <f t="shared" ref="F157:N157" si="108">SUM(F158)</f>
        <v>385000</v>
      </c>
      <c r="G157" s="39">
        <f t="shared" si="108"/>
        <v>0</v>
      </c>
      <c r="H157" s="39">
        <f t="shared" si="108"/>
        <v>37000</v>
      </c>
      <c r="I157" s="39">
        <f t="shared" si="108"/>
        <v>-129000</v>
      </c>
      <c r="J157" s="39">
        <f t="shared" si="108"/>
        <v>293000</v>
      </c>
      <c r="K157" s="39">
        <f t="shared" si="108"/>
        <v>159238.79999999999</v>
      </c>
      <c r="L157" s="39">
        <f t="shared" si="108"/>
        <v>-225761.2</v>
      </c>
      <c r="M157" s="39">
        <f t="shared" si="93"/>
        <v>-58.639272727272733</v>
      </c>
      <c r="N157" s="39">
        <f t="shared" si="108"/>
        <v>-133761.20000000001</v>
      </c>
      <c r="O157" s="39">
        <f t="shared" si="94"/>
        <v>-45.652286689419803</v>
      </c>
    </row>
    <row r="158" spans="1:15" x14ac:dyDescent="0.25">
      <c r="A158" s="29"/>
      <c r="B158" s="41"/>
      <c r="C158" s="35"/>
      <c r="D158" s="42">
        <v>32901</v>
      </c>
      <c r="E158" s="43" t="s">
        <v>147</v>
      </c>
      <c r="F158" s="40">
        <v>385000</v>
      </c>
      <c r="G158" s="40">
        <f>SUM([1]COG_PARTIDA_ESPECIFICA!$AC$177)</f>
        <v>0</v>
      </c>
      <c r="H158" s="40">
        <f>SUM([1]COG_PARTIDA_ESPECIFICA!$AQ$177)</f>
        <v>37000</v>
      </c>
      <c r="I158" s="40">
        <f>SUM([1]COG_PARTIDA_ESPECIFICA!$AP$177)</f>
        <v>-129000</v>
      </c>
      <c r="J158" s="40">
        <f>SUM(F158:I158)</f>
        <v>293000</v>
      </c>
      <c r="K158" s="40">
        <v>159238.79999999999</v>
      </c>
      <c r="L158" s="40">
        <f>K158-F158</f>
        <v>-225761.2</v>
      </c>
      <c r="M158" s="40">
        <f t="shared" si="93"/>
        <v>-58.639272727272733</v>
      </c>
      <c r="N158" s="40">
        <f>K158-J158</f>
        <v>-133761.20000000001</v>
      </c>
      <c r="O158" s="40">
        <f t="shared" si="94"/>
        <v>-45.652286689419803</v>
      </c>
    </row>
    <row r="159" spans="1:15" x14ac:dyDescent="0.25">
      <c r="A159" s="29"/>
      <c r="B159" s="30">
        <v>33000</v>
      </c>
      <c r="C159" s="31" t="s">
        <v>148</v>
      </c>
      <c r="D159" s="32"/>
      <c r="E159" s="45"/>
      <c r="F159" s="34">
        <f t="shared" ref="F159:L159" si="109">SUM(F160,F162,F164,F167,F169,F173)</f>
        <v>11034900</v>
      </c>
      <c r="G159" s="34">
        <f t="shared" si="109"/>
        <v>2663980.54</v>
      </c>
      <c r="H159" s="34">
        <f t="shared" si="109"/>
        <v>10000</v>
      </c>
      <c r="I159" s="34">
        <f t="shared" si="109"/>
        <v>-583500</v>
      </c>
      <c r="J159" s="34">
        <f t="shared" si="109"/>
        <v>13125380.539999999</v>
      </c>
      <c r="K159" s="34">
        <f t="shared" si="109"/>
        <v>52101357.240000002</v>
      </c>
      <c r="L159" s="34">
        <f t="shared" si="109"/>
        <v>37906457.240000002</v>
      </c>
      <c r="M159" s="34">
        <f t="shared" si="93"/>
        <v>372.15069678927767</v>
      </c>
      <c r="N159" s="34">
        <f>SUM(N160,N162,N164,N167,N169,N173)</f>
        <v>38479957.240000002</v>
      </c>
      <c r="O159" s="34">
        <f t="shared" si="94"/>
        <v>296.95121281413151</v>
      </c>
    </row>
    <row r="160" spans="1:15" x14ac:dyDescent="0.25">
      <c r="A160" s="29"/>
      <c r="B160" s="35"/>
      <c r="C160" s="36">
        <v>33100</v>
      </c>
      <c r="D160" s="37" t="s">
        <v>149</v>
      </c>
      <c r="E160" s="44"/>
      <c r="F160" s="39">
        <f t="shared" ref="F160:N160" si="110">SUM(F161)</f>
        <v>625000</v>
      </c>
      <c r="G160" s="39">
        <f t="shared" si="110"/>
        <v>0</v>
      </c>
      <c r="H160" s="39">
        <f t="shared" si="110"/>
        <v>0</v>
      </c>
      <c r="I160" s="39">
        <f t="shared" si="110"/>
        <v>0</v>
      </c>
      <c r="J160" s="39">
        <f t="shared" si="110"/>
        <v>625000</v>
      </c>
      <c r="K160" s="39">
        <f t="shared" si="110"/>
        <v>35450000</v>
      </c>
      <c r="L160" s="39">
        <f t="shared" si="110"/>
        <v>34825000</v>
      </c>
      <c r="M160" s="39">
        <f t="shared" si="93"/>
        <v>5572</v>
      </c>
      <c r="N160" s="39">
        <f t="shared" si="110"/>
        <v>34825000</v>
      </c>
      <c r="O160" s="39">
        <f t="shared" si="94"/>
        <v>5572</v>
      </c>
    </row>
    <row r="161" spans="1:15" ht="45" x14ac:dyDescent="0.25">
      <c r="A161" s="29"/>
      <c r="B161" s="41"/>
      <c r="C161" s="35"/>
      <c r="D161" s="42">
        <v>33101</v>
      </c>
      <c r="E161" s="43" t="s">
        <v>150</v>
      </c>
      <c r="F161" s="40">
        <v>625000</v>
      </c>
      <c r="G161" s="40">
        <f>SUM([1]COG_PARTIDA_ESPECIFICA!$AC$180)</f>
        <v>0</v>
      </c>
      <c r="H161" s="40">
        <f>SUM([1]COG_PARTIDA_ESPECIFICA!$AQ$180)</f>
        <v>0</v>
      </c>
      <c r="I161" s="40">
        <f>SUM([1]COG_PARTIDA_ESPECIFICA!$AP$180)</f>
        <v>0</v>
      </c>
      <c r="J161" s="40">
        <f>SUM(F161:I161)</f>
        <v>625000</v>
      </c>
      <c r="K161" s="40">
        <f>34800000+650000</f>
        <v>35450000</v>
      </c>
      <c r="L161" s="40">
        <f>K161-F161</f>
        <v>34825000</v>
      </c>
      <c r="M161" s="40">
        <f t="shared" si="93"/>
        <v>5572</v>
      </c>
      <c r="N161" s="40">
        <f>K161-J161</f>
        <v>34825000</v>
      </c>
      <c r="O161" s="40">
        <f t="shared" si="94"/>
        <v>5572</v>
      </c>
    </row>
    <row r="162" spans="1:15" x14ac:dyDescent="0.25">
      <c r="A162" s="29"/>
      <c r="B162" s="35"/>
      <c r="C162" s="36">
        <v>33200</v>
      </c>
      <c r="D162" s="37" t="s">
        <v>151</v>
      </c>
      <c r="E162" s="44"/>
      <c r="F162" s="39">
        <f>SUM(F163)</f>
        <v>1551400</v>
      </c>
      <c r="G162" s="39">
        <f t="shared" ref="G162:L162" si="111">SUM(G163)</f>
        <v>0</v>
      </c>
      <c r="H162" s="39">
        <f t="shared" si="111"/>
        <v>0</v>
      </c>
      <c r="I162" s="39">
        <f t="shared" si="111"/>
        <v>0</v>
      </c>
      <c r="J162" s="39">
        <f t="shared" si="111"/>
        <v>1551400</v>
      </c>
      <c r="K162" s="39">
        <f t="shared" si="111"/>
        <v>0</v>
      </c>
      <c r="L162" s="39">
        <f t="shared" si="111"/>
        <v>-1551400</v>
      </c>
      <c r="M162" s="39">
        <f t="shared" si="93"/>
        <v>-100</v>
      </c>
      <c r="N162" s="39">
        <f>SUM(N163)</f>
        <v>-1551400</v>
      </c>
      <c r="O162" s="39">
        <f t="shared" si="94"/>
        <v>-100</v>
      </c>
    </row>
    <row r="163" spans="1:15" ht="45" x14ac:dyDescent="0.25">
      <c r="A163" s="29"/>
      <c r="B163" s="41"/>
      <c r="C163" s="35"/>
      <c r="D163" s="42">
        <v>33201</v>
      </c>
      <c r="E163" s="43" t="s">
        <v>152</v>
      </c>
      <c r="F163" s="40">
        <v>1551400</v>
      </c>
      <c r="G163" s="40">
        <f>SUM([1]COG_PARTIDA_ESPECIFICA!$AC$182)</f>
        <v>0</v>
      </c>
      <c r="H163" s="40">
        <f>SUM([1]COG_PARTIDA_ESPECIFICA!$AQ$182)</f>
        <v>0</v>
      </c>
      <c r="I163" s="40">
        <f>SUM([1]COG_PARTIDA_ESPECIFICA!$AP$182)</f>
        <v>0</v>
      </c>
      <c r="J163" s="40">
        <f>SUM(F163:I163)</f>
        <v>1551400</v>
      </c>
      <c r="K163" s="40"/>
      <c r="L163" s="40">
        <f>K163-F163</f>
        <v>-1551400</v>
      </c>
      <c r="M163" s="40">
        <f t="shared" si="93"/>
        <v>-100</v>
      </c>
      <c r="N163" s="40">
        <f>K163-J163</f>
        <v>-1551400</v>
      </c>
      <c r="O163" s="40">
        <f t="shared" si="94"/>
        <v>-100</v>
      </c>
    </row>
    <row r="164" spans="1:15" x14ac:dyDescent="0.25">
      <c r="A164" s="29"/>
      <c r="B164" s="35"/>
      <c r="C164" s="36">
        <v>33300</v>
      </c>
      <c r="D164" s="37" t="s">
        <v>153</v>
      </c>
      <c r="E164" s="44"/>
      <c r="F164" s="39">
        <f>SUM(F165:F166)</f>
        <v>500000</v>
      </c>
      <c r="G164" s="39">
        <f t="shared" ref="G164:N164" si="112">SUM(G165:G166)</f>
        <v>2663980.54</v>
      </c>
      <c r="H164" s="39">
        <f t="shared" si="112"/>
        <v>0</v>
      </c>
      <c r="I164" s="39">
        <f t="shared" si="112"/>
        <v>-380000</v>
      </c>
      <c r="J164" s="39">
        <f t="shared" si="112"/>
        <v>2783980.54</v>
      </c>
      <c r="K164" s="39">
        <f t="shared" si="112"/>
        <v>3160000</v>
      </c>
      <c r="L164" s="39">
        <f t="shared" si="112"/>
        <v>-500000</v>
      </c>
      <c r="M164" s="39">
        <f t="shared" ref="M164:M195" si="113">(K164*100/F164)-100</f>
        <v>532</v>
      </c>
      <c r="N164" s="39">
        <f t="shared" si="112"/>
        <v>-120000</v>
      </c>
      <c r="O164" s="39">
        <f t="shared" ref="O164:O195" si="114">(K164*100/J164)-100</f>
        <v>13.506540530631725</v>
      </c>
    </row>
    <row r="165" spans="1:15" ht="30" x14ac:dyDescent="0.25">
      <c r="A165" s="29"/>
      <c r="B165" s="41"/>
      <c r="C165" s="35"/>
      <c r="D165" s="52">
        <v>33301</v>
      </c>
      <c r="E165" s="53" t="s">
        <v>154</v>
      </c>
      <c r="F165" s="40"/>
      <c r="G165" s="40">
        <f>SUM([1]COG_PARTIDA_ESPECIFICA!$AC$184)</f>
        <v>2663980.54</v>
      </c>
      <c r="H165" s="40">
        <f>SUM([1]COG_PARTIDA_ESPECIFICA!$AQ$184)</f>
        <v>0</v>
      </c>
      <c r="I165" s="40">
        <f>SUM([1]COG_PARTIDA_ESPECIFICA!$AP$184)</f>
        <v>0</v>
      </c>
      <c r="J165" s="40">
        <f>SUM(F165:I165)</f>
        <v>2663980.54</v>
      </c>
      <c r="K165" s="40">
        <v>3160000</v>
      </c>
      <c r="L165" s="40"/>
      <c r="M165" s="40" t="e">
        <f t="shared" si="113"/>
        <v>#DIV/0!</v>
      </c>
      <c r="N165" s="40"/>
      <c r="O165" s="40">
        <f t="shared" si="114"/>
        <v>18.619485110803396</v>
      </c>
    </row>
    <row r="166" spans="1:15" ht="45" x14ac:dyDescent="0.25">
      <c r="A166" s="29"/>
      <c r="B166" s="41"/>
      <c r="C166" s="35"/>
      <c r="D166" s="52">
        <v>33302</v>
      </c>
      <c r="E166" s="53" t="s">
        <v>155</v>
      </c>
      <c r="F166" s="40">
        <v>500000</v>
      </c>
      <c r="G166" s="40">
        <f>SUM([1]COG_PARTIDA_ESPECIFICA!$AC$185)</f>
        <v>0</v>
      </c>
      <c r="H166" s="40">
        <f>SUM([1]COG_PARTIDA_ESPECIFICA!$AQ$185)</f>
        <v>0</v>
      </c>
      <c r="I166" s="40">
        <f>SUM([1]COG_PARTIDA_ESPECIFICA!$AP$185)</f>
        <v>-380000</v>
      </c>
      <c r="J166" s="40">
        <f>SUM(F166:I166)</f>
        <v>120000</v>
      </c>
      <c r="K166" s="40"/>
      <c r="L166" s="40">
        <f>K166-F166</f>
        <v>-500000</v>
      </c>
      <c r="M166" s="40">
        <f t="shared" si="113"/>
        <v>-100</v>
      </c>
      <c r="N166" s="40">
        <f>K166-J166</f>
        <v>-120000</v>
      </c>
      <c r="O166" s="40">
        <f t="shared" si="114"/>
        <v>-100</v>
      </c>
    </row>
    <row r="167" spans="1:15" x14ac:dyDescent="0.25">
      <c r="A167" s="29"/>
      <c r="B167" s="35"/>
      <c r="C167" s="36">
        <v>33400</v>
      </c>
      <c r="D167" s="37" t="s">
        <v>156</v>
      </c>
      <c r="E167" s="44"/>
      <c r="F167" s="39">
        <f t="shared" ref="F167:N167" si="115">SUM(F168)</f>
        <v>25500</v>
      </c>
      <c r="G167" s="39">
        <f t="shared" si="115"/>
        <v>0</v>
      </c>
      <c r="H167" s="39">
        <f t="shared" si="115"/>
        <v>0</v>
      </c>
      <c r="I167" s="39">
        <f t="shared" si="115"/>
        <v>-25500</v>
      </c>
      <c r="J167" s="39">
        <f t="shared" si="115"/>
        <v>0</v>
      </c>
      <c r="K167" s="39">
        <f t="shared" si="115"/>
        <v>540000</v>
      </c>
      <c r="L167" s="39">
        <f t="shared" si="115"/>
        <v>514500</v>
      </c>
      <c r="M167" s="39">
        <f t="shared" si="113"/>
        <v>2017.6470588235293</v>
      </c>
      <c r="N167" s="39">
        <f t="shared" si="115"/>
        <v>540000</v>
      </c>
      <c r="O167" s="39" t="e">
        <f t="shared" si="114"/>
        <v>#DIV/0!</v>
      </c>
    </row>
    <row r="168" spans="1:15" x14ac:dyDescent="0.25">
      <c r="A168" s="29"/>
      <c r="B168" s="41"/>
      <c r="C168" s="35"/>
      <c r="D168" s="42">
        <v>33401</v>
      </c>
      <c r="E168" s="43" t="s">
        <v>156</v>
      </c>
      <c r="F168" s="40">
        <v>25500</v>
      </c>
      <c r="G168" s="40">
        <f>SUM([1]COG_PARTIDA_ESPECIFICA!$AC$187)</f>
        <v>0</v>
      </c>
      <c r="H168" s="40">
        <f>SUM([1]COG_PARTIDA_ESPECIFICA!$AQ$187)</f>
        <v>0</v>
      </c>
      <c r="I168" s="40">
        <f>SUM([1]COG_PARTIDA_ESPECIFICA!$AP$187)</f>
        <v>-25500</v>
      </c>
      <c r="J168" s="40">
        <f>SUM(F168:I168)</f>
        <v>0</v>
      </c>
      <c r="K168" s="40">
        <v>540000</v>
      </c>
      <c r="L168" s="40">
        <f>K168-F168</f>
        <v>514500</v>
      </c>
      <c r="M168" s="40">
        <f t="shared" si="113"/>
        <v>2017.6470588235293</v>
      </c>
      <c r="N168" s="40">
        <f>K168-J168</f>
        <v>540000</v>
      </c>
      <c r="O168" s="40" t="e">
        <f t="shared" si="114"/>
        <v>#DIV/0!</v>
      </c>
    </row>
    <row r="169" spans="1:15" x14ac:dyDescent="0.25">
      <c r="A169" s="29"/>
      <c r="B169" s="35"/>
      <c r="C169" s="36">
        <v>33600</v>
      </c>
      <c r="D169" s="37" t="s">
        <v>157</v>
      </c>
      <c r="E169" s="44"/>
      <c r="F169" s="39">
        <f>SUM(F170:F172)</f>
        <v>612000</v>
      </c>
      <c r="G169" s="39">
        <f t="shared" ref="G169:L169" si="116">SUM(G170:G172)</f>
        <v>0</v>
      </c>
      <c r="H169" s="39">
        <f t="shared" si="116"/>
        <v>10000</v>
      </c>
      <c r="I169" s="39">
        <f t="shared" si="116"/>
        <v>-178000</v>
      </c>
      <c r="J169" s="39">
        <f t="shared" si="116"/>
        <v>444000</v>
      </c>
      <c r="K169" s="39">
        <f t="shared" si="116"/>
        <v>657792.84000000008</v>
      </c>
      <c r="L169" s="39">
        <f t="shared" si="116"/>
        <v>45792.84000000004</v>
      </c>
      <c r="M169" s="39">
        <f t="shared" si="113"/>
        <v>7.4824901960784445</v>
      </c>
      <c r="N169" s="39">
        <f>SUM(N170:N172)</f>
        <v>213792.84000000003</v>
      </c>
      <c r="O169" s="39">
        <f t="shared" si="114"/>
        <v>48.151540540540566</v>
      </c>
    </row>
    <row r="170" spans="1:15" ht="30" x14ac:dyDescent="0.25">
      <c r="A170" s="29"/>
      <c r="B170" s="41"/>
      <c r="C170" s="35"/>
      <c r="D170" s="42">
        <v>33601</v>
      </c>
      <c r="E170" s="43" t="s">
        <v>158</v>
      </c>
      <c r="F170" s="40">
        <v>20000</v>
      </c>
      <c r="G170" s="40">
        <f>SUM([1]COG_PARTIDA_ESPECIFICA!$AC$189)</f>
        <v>0</v>
      </c>
      <c r="H170" s="40">
        <f>SUM([1]COG_PARTIDA_ESPECIFICA!$AQ$189)</f>
        <v>10000</v>
      </c>
      <c r="I170" s="40">
        <f>SUM([1]COG_PARTIDA_ESPECIFICA!$AP$189)</f>
        <v>0</v>
      </c>
      <c r="J170" s="40">
        <f t="shared" ref="J170:J172" si="117">SUM(F170:I170)</f>
        <v>30000</v>
      </c>
      <c r="K170" s="40">
        <v>3000</v>
      </c>
      <c r="L170" s="40">
        <f>K170-F170</f>
        <v>-17000</v>
      </c>
      <c r="M170" s="40">
        <f t="shared" si="113"/>
        <v>-85</v>
      </c>
      <c r="N170" s="40">
        <f>K170-J170</f>
        <v>-27000</v>
      </c>
      <c r="O170" s="40">
        <f t="shared" si="114"/>
        <v>-90</v>
      </c>
    </row>
    <row r="171" spans="1:15" x14ac:dyDescent="0.25">
      <c r="A171" s="29"/>
      <c r="B171" s="41"/>
      <c r="C171" s="35"/>
      <c r="D171" s="42">
        <v>33602</v>
      </c>
      <c r="E171" s="43" t="s">
        <v>159</v>
      </c>
      <c r="F171" s="40">
        <v>36000</v>
      </c>
      <c r="G171" s="40">
        <f>SUM([1]COG_PARTIDA_ESPECIFICA!$AC$190)</f>
        <v>0</v>
      </c>
      <c r="H171" s="40">
        <f>SUM([1]COG_PARTIDA_ESPECIFICA!$AQ$190)</f>
        <v>0</v>
      </c>
      <c r="I171" s="40">
        <f>SUM([1]COG_PARTIDA_ESPECIFICA!$AP$190)</f>
        <v>0</v>
      </c>
      <c r="J171" s="40">
        <f t="shared" si="117"/>
        <v>36000</v>
      </c>
      <c r="K171" s="40">
        <v>43750.8</v>
      </c>
      <c r="L171" s="40">
        <f>K171-F171</f>
        <v>7750.8000000000029</v>
      </c>
      <c r="M171" s="40">
        <f t="shared" si="113"/>
        <v>21.53</v>
      </c>
      <c r="N171" s="40">
        <f>K171-J171</f>
        <v>7750.8000000000029</v>
      </c>
      <c r="O171" s="40">
        <f t="shared" si="114"/>
        <v>21.53</v>
      </c>
    </row>
    <row r="172" spans="1:15" ht="30" x14ac:dyDescent="0.25">
      <c r="A172" s="29"/>
      <c r="B172" s="41"/>
      <c r="C172" s="35"/>
      <c r="D172" s="42">
        <v>33604</v>
      </c>
      <c r="E172" s="43" t="s">
        <v>160</v>
      </c>
      <c r="F172" s="40">
        <v>556000</v>
      </c>
      <c r="G172" s="40">
        <f>SUM([1]COG_PARTIDA_ESPECIFICA!$AC$191)</f>
        <v>0</v>
      </c>
      <c r="H172" s="40">
        <f>SUM([1]COG_PARTIDA_ESPECIFICA!$AQ$191)</f>
        <v>0</v>
      </c>
      <c r="I172" s="40">
        <f>SUM([1]COG_PARTIDA_ESPECIFICA!$AP$191)</f>
        <v>-178000</v>
      </c>
      <c r="J172" s="40">
        <f t="shared" si="117"/>
        <v>378000</v>
      </c>
      <c r="K172" s="40">
        <v>611042.04</v>
      </c>
      <c r="L172" s="40">
        <f>K172-F172</f>
        <v>55042.040000000037</v>
      </c>
      <c r="M172" s="40">
        <f t="shared" si="113"/>
        <v>9.8996474820143874</v>
      </c>
      <c r="N172" s="40">
        <f>K172-J172</f>
        <v>233042.04000000004</v>
      </c>
      <c r="O172" s="40">
        <f t="shared" si="114"/>
        <v>61.651333333333326</v>
      </c>
    </row>
    <row r="173" spans="1:15" x14ac:dyDescent="0.25">
      <c r="A173" s="29"/>
      <c r="B173" s="35"/>
      <c r="C173" s="36">
        <v>33800</v>
      </c>
      <c r="D173" s="37" t="s">
        <v>161</v>
      </c>
      <c r="E173" s="44"/>
      <c r="F173" s="39">
        <f t="shared" ref="F173:N173" si="118">SUM(F174)</f>
        <v>7721000</v>
      </c>
      <c r="G173" s="39">
        <f t="shared" si="118"/>
        <v>0</v>
      </c>
      <c r="H173" s="39">
        <f t="shared" si="118"/>
        <v>0</v>
      </c>
      <c r="I173" s="39">
        <f t="shared" si="118"/>
        <v>0</v>
      </c>
      <c r="J173" s="39">
        <f t="shared" si="118"/>
        <v>7721000</v>
      </c>
      <c r="K173" s="39">
        <f t="shared" si="118"/>
        <v>12293564.4</v>
      </c>
      <c r="L173" s="39">
        <f t="shared" si="118"/>
        <v>4572564.4000000004</v>
      </c>
      <c r="M173" s="39">
        <f t="shared" si="113"/>
        <v>59.222437508094799</v>
      </c>
      <c r="N173" s="39">
        <f t="shared" si="118"/>
        <v>4572564.4000000004</v>
      </c>
      <c r="O173" s="39">
        <f t="shared" si="114"/>
        <v>59.222437508094799</v>
      </c>
    </row>
    <row r="174" spans="1:15" ht="30" x14ac:dyDescent="0.25">
      <c r="A174" s="29"/>
      <c r="B174" s="41"/>
      <c r="C174" s="35"/>
      <c r="D174" s="42">
        <v>33801</v>
      </c>
      <c r="E174" s="43" t="s">
        <v>162</v>
      </c>
      <c r="F174" s="40">
        <v>7721000</v>
      </c>
      <c r="G174" s="40">
        <f>SUM([1]COG_PARTIDA_ESPECIFICA!$AC$193)</f>
        <v>0</v>
      </c>
      <c r="H174" s="40">
        <f>SUM([1]COG_PARTIDA_ESPECIFICA!$AQ$193)</f>
        <v>0</v>
      </c>
      <c r="I174" s="40">
        <f>SUM([1]COG_PARTIDA_ESPECIFICA!$AP$193)</f>
        <v>0</v>
      </c>
      <c r="J174" s="40">
        <f>SUM(F174:I174)</f>
        <v>7721000</v>
      </c>
      <c r="K174" s="40">
        <v>12293564.4</v>
      </c>
      <c r="L174" s="40">
        <f>K174-F174</f>
        <v>4572564.4000000004</v>
      </c>
      <c r="M174" s="40">
        <f t="shared" si="113"/>
        <v>59.222437508094799</v>
      </c>
      <c r="N174" s="40">
        <f>K174-J174</f>
        <v>4572564.4000000004</v>
      </c>
      <c r="O174" s="40">
        <f t="shared" si="114"/>
        <v>59.222437508094799</v>
      </c>
    </row>
    <row r="175" spans="1:15" x14ac:dyDescent="0.25">
      <c r="A175" s="29"/>
      <c r="B175" s="30">
        <v>34000</v>
      </c>
      <c r="C175" s="31" t="s">
        <v>163</v>
      </c>
      <c r="D175" s="32"/>
      <c r="E175" s="45"/>
      <c r="F175" s="34">
        <f>SUM(F176,F179)</f>
        <v>1020000</v>
      </c>
      <c r="G175" s="34">
        <f t="shared" ref="G175:N175" si="119">SUM(G176,G179)</f>
        <v>0</v>
      </c>
      <c r="H175" s="34">
        <f t="shared" si="119"/>
        <v>150000</v>
      </c>
      <c r="I175" s="34">
        <f t="shared" si="119"/>
        <v>0</v>
      </c>
      <c r="J175" s="34">
        <f t="shared" si="119"/>
        <v>1170000</v>
      </c>
      <c r="K175" s="34">
        <f t="shared" si="119"/>
        <v>943662.54</v>
      </c>
      <c r="L175" s="34">
        <f t="shared" si="119"/>
        <v>-76337.459999999963</v>
      </c>
      <c r="M175" s="34">
        <f t="shared" si="113"/>
        <v>-7.4840647058823464</v>
      </c>
      <c r="N175" s="34">
        <f t="shared" si="119"/>
        <v>-226337.45999999996</v>
      </c>
      <c r="O175" s="34">
        <f t="shared" si="114"/>
        <v>-19.345082051282048</v>
      </c>
    </row>
    <row r="176" spans="1:15" x14ac:dyDescent="0.25">
      <c r="A176" s="29"/>
      <c r="B176" s="35"/>
      <c r="C176" s="36">
        <v>34100</v>
      </c>
      <c r="D176" s="37" t="s">
        <v>164</v>
      </c>
      <c r="E176" s="44"/>
      <c r="F176" s="39">
        <f>SUM(F177)</f>
        <v>360000</v>
      </c>
      <c r="G176" s="39">
        <f t="shared" ref="G176:L176" si="120">SUM(G177)</f>
        <v>0</v>
      </c>
      <c r="H176" s="39">
        <f t="shared" si="120"/>
        <v>0</v>
      </c>
      <c r="I176" s="39">
        <f t="shared" si="120"/>
        <v>0</v>
      </c>
      <c r="J176" s="39">
        <f t="shared" si="120"/>
        <v>360000</v>
      </c>
      <c r="K176" s="39">
        <f t="shared" si="120"/>
        <v>0</v>
      </c>
      <c r="L176" s="39">
        <f t="shared" si="120"/>
        <v>-360000</v>
      </c>
      <c r="M176" s="39">
        <f t="shared" si="113"/>
        <v>-100</v>
      </c>
      <c r="N176" s="39">
        <f>SUM(N177)</f>
        <v>-360000</v>
      </c>
      <c r="O176" s="39">
        <f t="shared" si="114"/>
        <v>-100</v>
      </c>
    </row>
    <row r="177" spans="1:15" ht="30" x14ac:dyDescent="0.25">
      <c r="A177" s="29"/>
      <c r="B177" s="41"/>
      <c r="C177" s="35"/>
      <c r="D177" s="42">
        <v>34101</v>
      </c>
      <c r="E177" s="43" t="s">
        <v>165</v>
      </c>
      <c r="F177" s="40">
        <v>360000</v>
      </c>
      <c r="G177" s="40">
        <f>SUM([1]COG_PARTIDA_ESPECIFICA!$AC$196)</f>
        <v>0</v>
      </c>
      <c r="H177" s="40">
        <f>SUM([1]COG_PARTIDA_ESPECIFICA!$AQ$196)</f>
        <v>0</v>
      </c>
      <c r="I177" s="40">
        <f>SUM([1]COG_PARTIDA_ESPECIFICA!$AP$196)</f>
        <v>0</v>
      </c>
      <c r="J177" s="40">
        <f t="shared" ref="J177:J178" si="121">SUM(F177:I177)</f>
        <v>360000</v>
      </c>
      <c r="K177" s="40"/>
      <c r="L177" s="40">
        <f>K177-F177</f>
        <v>-360000</v>
      </c>
      <c r="M177" s="40">
        <f t="shared" si="113"/>
        <v>-100</v>
      </c>
      <c r="N177" s="40">
        <f>K177-J177</f>
        <v>-360000</v>
      </c>
      <c r="O177" s="40">
        <f t="shared" si="114"/>
        <v>-100</v>
      </c>
    </row>
    <row r="178" spans="1:15" ht="30" x14ac:dyDescent="0.25">
      <c r="A178" s="29"/>
      <c r="B178" s="41"/>
      <c r="C178" s="35"/>
      <c r="D178" s="52">
        <v>34102</v>
      </c>
      <c r="E178" s="53" t="s">
        <v>166</v>
      </c>
      <c r="F178" s="40"/>
      <c r="G178" s="40">
        <f>SUM([1]COG_PARTIDA_ESPECIFICA!$AC$197)</f>
        <v>0</v>
      </c>
      <c r="H178" s="40">
        <f>SUM([1]COG_PARTIDA_ESPECIFICA!$AQ$197)</f>
        <v>0</v>
      </c>
      <c r="I178" s="40">
        <f>SUM([1]COG_PARTIDA_ESPECIFICA!$AP$197)</f>
        <v>0</v>
      </c>
      <c r="J178" s="40">
        <f t="shared" si="121"/>
        <v>0</v>
      </c>
      <c r="K178" s="40"/>
      <c r="L178" s="40">
        <f>K178-F178</f>
        <v>0</v>
      </c>
      <c r="M178" s="40" t="e">
        <f t="shared" si="113"/>
        <v>#DIV/0!</v>
      </c>
      <c r="N178" s="40">
        <f>K178-J178</f>
        <v>0</v>
      </c>
      <c r="O178" s="40" t="e">
        <f t="shared" si="114"/>
        <v>#DIV/0!</v>
      </c>
    </row>
    <row r="179" spans="1:15" x14ac:dyDescent="0.25">
      <c r="A179" s="29"/>
      <c r="B179" s="35"/>
      <c r="C179" s="36">
        <v>34500</v>
      </c>
      <c r="D179" s="37" t="s">
        <v>167</v>
      </c>
      <c r="E179" s="44"/>
      <c r="F179" s="39">
        <f t="shared" ref="F179:N179" si="122">SUM(F180)</f>
        <v>660000</v>
      </c>
      <c r="G179" s="39">
        <f t="shared" si="122"/>
        <v>0</v>
      </c>
      <c r="H179" s="39">
        <f t="shared" si="122"/>
        <v>150000</v>
      </c>
      <c r="I179" s="39">
        <f t="shared" si="122"/>
        <v>0</v>
      </c>
      <c r="J179" s="39">
        <f t="shared" si="122"/>
        <v>810000</v>
      </c>
      <c r="K179" s="39">
        <f t="shared" si="122"/>
        <v>943662.54</v>
      </c>
      <c r="L179" s="39">
        <f t="shared" si="122"/>
        <v>283662.54000000004</v>
      </c>
      <c r="M179" s="39">
        <f t="shared" si="113"/>
        <v>42.979172727272726</v>
      </c>
      <c r="N179" s="39">
        <f t="shared" si="122"/>
        <v>133662.54000000004</v>
      </c>
      <c r="O179" s="39">
        <f t="shared" si="114"/>
        <v>16.501548148148146</v>
      </c>
    </row>
    <row r="180" spans="1:15" ht="30" x14ac:dyDescent="0.25">
      <c r="A180" s="29"/>
      <c r="B180" s="41"/>
      <c r="C180" s="35"/>
      <c r="D180" s="42">
        <v>34501</v>
      </c>
      <c r="E180" s="43" t="s">
        <v>168</v>
      </c>
      <c r="F180" s="40">
        <v>660000</v>
      </c>
      <c r="G180" s="40">
        <f>SUM([1]COG_PARTIDA_ESPECIFICA!$AC$203)</f>
        <v>0</v>
      </c>
      <c r="H180" s="40">
        <f>SUM([1]COG_PARTIDA_ESPECIFICA!$AQ$203)</f>
        <v>150000</v>
      </c>
      <c r="I180" s="40">
        <f>SUM([1]COG_PARTIDA_ESPECIFICA!$AP$203)</f>
        <v>0</v>
      </c>
      <c r="J180" s="40">
        <f>SUM(F180:I180)</f>
        <v>810000</v>
      </c>
      <c r="K180" s="40">
        <v>943662.54</v>
      </c>
      <c r="L180" s="40">
        <f>K180-F180</f>
        <v>283662.54000000004</v>
      </c>
      <c r="M180" s="40">
        <f t="shared" si="113"/>
        <v>42.979172727272726</v>
      </c>
      <c r="N180" s="40">
        <f>K180-J180</f>
        <v>133662.54000000004</v>
      </c>
      <c r="O180" s="40">
        <f t="shared" si="114"/>
        <v>16.501548148148146</v>
      </c>
    </row>
    <row r="181" spans="1:15" x14ac:dyDescent="0.25">
      <c r="A181" s="29"/>
      <c r="B181" s="30">
        <v>35000</v>
      </c>
      <c r="C181" s="31" t="s">
        <v>169</v>
      </c>
      <c r="D181" s="32"/>
      <c r="E181" s="45"/>
      <c r="F181" s="34">
        <f>SUM(F182,F184,F186,F188,F190,F195,F199)</f>
        <v>14768369</v>
      </c>
      <c r="G181" s="34">
        <f t="shared" ref="G181:N181" si="123">SUM(G182,G184,G186,G188,G190,G195,G199)</f>
        <v>4703279.4800000004</v>
      </c>
      <c r="H181" s="34">
        <f t="shared" si="123"/>
        <v>1065268</v>
      </c>
      <c r="I181" s="34">
        <f t="shared" si="123"/>
        <v>-1620000</v>
      </c>
      <c r="J181" s="34">
        <f t="shared" si="123"/>
        <v>18916916.48</v>
      </c>
      <c r="K181" s="34">
        <f t="shared" si="123"/>
        <v>24513305.900000002</v>
      </c>
      <c r="L181" s="34">
        <f t="shared" si="123"/>
        <v>9744936.8999999985</v>
      </c>
      <c r="M181" s="34">
        <f t="shared" si="113"/>
        <v>65.985193761071372</v>
      </c>
      <c r="N181" s="34">
        <f t="shared" si="123"/>
        <v>5596389.4199999999</v>
      </c>
      <c r="O181" s="34">
        <f t="shared" si="114"/>
        <v>29.584046775893995</v>
      </c>
    </row>
    <row r="182" spans="1:15" x14ac:dyDescent="0.25">
      <c r="A182" s="29"/>
      <c r="B182" s="35"/>
      <c r="C182" s="36">
        <v>35100</v>
      </c>
      <c r="D182" s="37" t="s">
        <v>170</v>
      </c>
      <c r="E182" s="44"/>
      <c r="F182" s="39">
        <f t="shared" ref="F182:N182" si="124">SUM(F183)</f>
        <v>1949369</v>
      </c>
      <c r="G182" s="39">
        <f t="shared" si="124"/>
        <v>4686971.4800000004</v>
      </c>
      <c r="H182" s="39">
        <f t="shared" si="124"/>
        <v>250000</v>
      </c>
      <c r="I182" s="39">
        <f t="shared" si="124"/>
        <v>0</v>
      </c>
      <c r="J182" s="39">
        <f t="shared" si="124"/>
        <v>6886340.4800000004</v>
      </c>
      <c r="K182" s="39">
        <f t="shared" si="124"/>
        <v>8146819.5199999996</v>
      </c>
      <c r="L182" s="39">
        <f t="shared" si="124"/>
        <v>6197450.5199999996</v>
      </c>
      <c r="M182" s="39">
        <f t="shared" si="113"/>
        <v>317.92085131137304</v>
      </c>
      <c r="N182" s="39">
        <f t="shared" si="124"/>
        <v>1260479.0399999991</v>
      </c>
      <c r="O182" s="39">
        <f t="shared" si="114"/>
        <v>18.304047609333423</v>
      </c>
    </row>
    <row r="183" spans="1:15" ht="45" x14ac:dyDescent="0.25">
      <c r="A183" s="29"/>
      <c r="B183" s="41"/>
      <c r="C183" s="35"/>
      <c r="D183" s="42">
        <v>35101</v>
      </c>
      <c r="E183" s="43" t="s">
        <v>171</v>
      </c>
      <c r="F183" s="40">
        <v>1949369</v>
      </c>
      <c r="G183" s="40">
        <f>SUM([1]COG_PARTIDA_ESPECIFICA!$AC$206)</f>
        <v>4686971.4800000004</v>
      </c>
      <c r="H183" s="40">
        <f>SUM([1]COG_PARTIDA_ESPECIFICA!$AQ$206)</f>
        <v>250000</v>
      </c>
      <c r="I183" s="40">
        <f>SUM([1]COG_PARTIDA_ESPECIFICA!$AP$206)</f>
        <v>0</v>
      </c>
      <c r="J183" s="40">
        <f>SUM(F183:I183)</f>
        <v>6886340.4800000004</v>
      </c>
      <c r="K183" s="40">
        <v>8146819.5199999996</v>
      </c>
      <c r="L183" s="40">
        <f>K183-F183</f>
        <v>6197450.5199999996</v>
      </c>
      <c r="M183" s="40">
        <f t="shared" si="113"/>
        <v>317.92085131137304</v>
      </c>
      <c r="N183" s="40">
        <f>K183-J183</f>
        <v>1260479.0399999991</v>
      </c>
      <c r="O183" s="40">
        <f t="shared" si="114"/>
        <v>18.304047609333423</v>
      </c>
    </row>
    <row r="184" spans="1:15" x14ac:dyDescent="0.25">
      <c r="A184" s="29"/>
      <c r="B184" s="35"/>
      <c r="C184" s="36">
        <v>35200</v>
      </c>
      <c r="D184" s="37" t="s">
        <v>172</v>
      </c>
      <c r="E184" s="44"/>
      <c r="F184" s="39">
        <f t="shared" ref="F184:N184" si="125">SUM(F185)</f>
        <v>398000</v>
      </c>
      <c r="G184" s="39">
        <f t="shared" si="125"/>
        <v>0</v>
      </c>
      <c r="H184" s="39">
        <f t="shared" si="125"/>
        <v>0</v>
      </c>
      <c r="I184" s="39">
        <f t="shared" si="125"/>
        <v>-60000</v>
      </c>
      <c r="J184" s="39">
        <f t="shared" si="125"/>
        <v>338000</v>
      </c>
      <c r="K184" s="39">
        <f t="shared" si="125"/>
        <v>614652</v>
      </c>
      <c r="L184" s="39">
        <f t="shared" si="125"/>
        <v>216652</v>
      </c>
      <c r="M184" s="39">
        <f t="shared" si="113"/>
        <v>54.435175879396979</v>
      </c>
      <c r="N184" s="39">
        <f t="shared" si="125"/>
        <v>276652</v>
      </c>
      <c r="O184" s="39">
        <f t="shared" si="114"/>
        <v>81.849704142011831</v>
      </c>
    </row>
    <row r="185" spans="1:15" ht="45" x14ac:dyDescent="0.25">
      <c r="A185" s="29"/>
      <c r="B185" s="41"/>
      <c r="C185" s="35"/>
      <c r="D185" s="42">
        <v>35201</v>
      </c>
      <c r="E185" s="43" t="s">
        <v>173</v>
      </c>
      <c r="F185" s="40">
        <v>398000</v>
      </c>
      <c r="G185" s="40">
        <f>SUM([1]COG_PARTIDA_ESPECIFICA!$AC$208)</f>
        <v>0</v>
      </c>
      <c r="H185" s="40">
        <f>SUM([1]COG_PARTIDA_ESPECIFICA!$AQ$208)</f>
        <v>0</v>
      </c>
      <c r="I185" s="40">
        <f>SUM([1]COG_PARTIDA_ESPECIFICA!$AP$208)</f>
        <v>-60000</v>
      </c>
      <c r="J185" s="40">
        <f>SUM(F185:I185)</f>
        <v>338000</v>
      </c>
      <c r="K185" s="40">
        <v>614652</v>
      </c>
      <c r="L185" s="40">
        <f>K185-F185</f>
        <v>216652</v>
      </c>
      <c r="M185" s="40">
        <f t="shared" si="113"/>
        <v>54.435175879396979</v>
      </c>
      <c r="N185" s="40">
        <f>K185-J185</f>
        <v>276652</v>
      </c>
      <c r="O185" s="40">
        <f t="shared" si="114"/>
        <v>81.849704142011831</v>
      </c>
    </row>
    <row r="186" spans="1:15" x14ac:dyDescent="0.25">
      <c r="A186" s="29"/>
      <c r="B186" s="35"/>
      <c r="C186" s="36">
        <v>35300</v>
      </c>
      <c r="D186" s="37" t="s">
        <v>174</v>
      </c>
      <c r="E186" s="44"/>
      <c r="F186" s="39">
        <f t="shared" ref="F186:N186" si="126">SUM(F187)</f>
        <v>1708000</v>
      </c>
      <c r="G186" s="39">
        <f t="shared" si="126"/>
        <v>0</v>
      </c>
      <c r="H186" s="39">
        <f t="shared" si="126"/>
        <v>34768</v>
      </c>
      <c r="I186" s="39">
        <f t="shared" si="126"/>
        <v>0</v>
      </c>
      <c r="J186" s="39">
        <f t="shared" si="126"/>
        <v>1742768</v>
      </c>
      <c r="K186" s="39">
        <f t="shared" si="126"/>
        <v>1806090.66</v>
      </c>
      <c r="L186" s="39">
        <f t="shared" si="126"/>
        <v>98090.659999999916</v>
      </c>
      <c r="M186" s="39">
        <f t="shared" si="113"/>
        <v>5.7430128805620626</v>
      </c>
      <c r="N186" s="39">
        <f t="shared" si="126"/>
        <v>63322.659999999916</v>
      </c>
      <c r="O186" s="39">
        <f t="shared" si="114"/>
        <v>3.6334532192466185</v>
      </c>
    </row>
    <row r="187" spans="1:15" ht="60" x14ac:dyDescent="0.25">
      <c r="A187" s="29"/>
      <c r="B187" s="41"/>
      <c r="C187" s="35"/>
      <c r="D187" s="42">
        <v>35301</v>
      </c>
      <c r="E187" s="43" t="s">
        <v>174</v>
      </c>
      <c r="F187" s="40">
        <v>1708000</v>
      </c>
      <c r="G187" s="40">
        <f>SUM([1]COG_PARTIDA_ESPECIFICA!$AC$210)</f>
        <v>0</v>
      </c>
      <c r="H187" s="40">
        <f>SUM([1]COG_PARTIDA_ESPECIFICA!$AQ$210)</f>
        <v>34768</v>
      </c>
      <c r="I187" s="40">
        <f>SUM([1]COG_PARTIDA_ESPECIFICA!$AP$210)</f>
        <v>0</v>
      </c>
      <c r="J187" s="40">
        <f>SUM(F187:I187)</f>
        <v>1742768</v>
      </c>
      <c r="K187" s="40">
        <v>1806090.66</v>
      </c>
      <c r="L187" s="40">
        <f>K187-F187</f>
        <v>98090.659999999916</v>
      </c>
      <c r="M187" s="40">
        <f t="shared" si="113"/>
        <v>5.7430128805620626</v>
      </c>
      <c r="N187" s="40">
        <f>K187-J187</f>
        <v>63322.659999999916</v>
      </c>
      <c r="O187" s="40">
        <f t="shared" si="114"/>
        <v>3.6334532192466185</v>
      </c>
    </row>
    <row r="188" spans="1:15" x14ac:dyDescent="0.25">
      <c r="A188" s="29"/>
      <c r="B188" s="35"/>
      <c r="C188" s="36">
        <v>35500</v>
      </c>
      <c r="D188" s="37" t="s">
        <v>175</v>
      </c>
      <c r="E188" s="44"/>
      <c r="F188" s="39">
        <f t="shared" ref="F188:N188" si="127">SUM(F189)</f>
        <v>1430000</v>
      </c>
      <c r="G188" s="39">
        <f t="shared" si="127"/>
        <v>0</v>
      </c>
      <c r="H188" s="39">
        <f t="shared" si="127"/>
        <v>282500</v>
      </c>
      <c r="I188" s="39">
        <f t="shared" si="127"/>
        <v>0</v>
      </c>
      <c r="J188" s="39">
        <f t="shared" si="127"/>
        <v>1712500</v>
      </c>
      <c r="K188" s="39">
        <f t="shared" si="127"/>
        <v>1914000</v>
      </c>
      <c r="L188" s="39">
        <f t="shared" si="127"/>
        <v>484000</v>
      </c>
      <c r="M188" s="39">
        <f t="shared" si="113"/>
        <v>33.84615384615384</v>
      </c>
      <c r="N188" s="39">
        <f t="shared" si="127"/>
        <v>201500</v>
      </c>
      <c r="O188" s="39">
        <f t="shared" si="114"/>
        <v>11.766423357664237</v>
      </c>
    </row>
    <row r="189" spans="1:15" ht="30" x14ac:dyDescent="0.25">
      <c r="A189" s="29"/>
      <c r="B189" s="41"/>
      <c r="C189" s="35"/>
      <c r="D189" s="42">
        <v>35501</v>
      </c>
      <c r="E189" s="43" t="s">
        <v>175</v>
      </c>
      <c r="F189" s="40">
        <v>1430000</v>
      </c>
      <c r="G189" s="40">
        <f>SUM([1]COG_PARTIDA_ESPECIFICA!$AC$214)</f>
        <v>0</v>
      </c>
      <c r="H189" s="40">
        <f>SUM([1]COG_PARTIDA_ESPECIFICA!$AQ$214)</f>
        <v>282500</v>
      </c>
      <c r="I189" s="40">
        <f>SUM([1]COG_PARTIDA_ESPECIFICA!$AP$214)</f>
        <v>0</v>
      </c>
      <c r="J189" s="40">
        <f>SUM(F189:I189)</f>
        <v>1712500</v>
      </c>
      <c r="K189" s="40">
        <v>1914000</v>
      </c>
      <c r="L189" s="40">
        <f>K189-F189</f>
        <v>484000</v>
      </c>
      <c r="M189" s="40">
        <f t="shared" si="113"/>
        <v>33.84615384615384</v>
      </c>
      <c r="N189" s="40">
        <f>K189-J189</f>
        <v>201500</v>
      </c>
      <c r="O189" s="40">
        <f t="shared" si="114"/>
        <v>11.766423357664237</v>
      </c>
    </row>
    <row r="190" spans="1:15" x14ac:dyDescent="0.25">
      <c r="A190" s="29"/>
      <c r="B190" s="35"/>
      <c r="C190" s="36">
        <v>35700</v>
      </c>
      <c r="D190" s="37" t="s">
        <v>176</v>
      </c>
      <c r="E190" s="44"/>
      <c r="F190" s="39">
        <f t="shared" ref="F190:N190" si="128">SUM(F191:F194)</f>
        <v>4679000</v>
      </c>
      <c r="G190" s="39">
        <f t="shared" si="128"/>
        <v>16308</v>
      </c>
      <c r="H190" s="39">
        <f t="shared" si="128"/>
        <v>478000</v>
      </c>
      <c r="I190" s="39">
        <f t="shared" si="128"/>
        <v>-580000</v>
      </c>
      <c r="J190" s="39">
        <f t="shared" si="128"/>
        <v>4593308</v>
      </c>
      <c r="K190" s="39">
        <f t="shared" si="128"/>
        <v>6827328.3200000003</v>
      </c>
      <c r="L190" s="39">
        <f t="shared" si="128"/>
        <v>2148328.3200000003</v>
      </c>
      <c r="M190" s="39">
        <f t="shared" si="113"/>
        <v>45.914262021799516</v>
      </c>
      <c r="N190" s="39">
        <f t="shared" si="128"/>
        <v>2234020.3200000003</v>
      </c>
      <c r="O190" s="39">
        <f t="shared" si="114"/>
        <v>48.636414540457565</v>
      </c>
    </row>
    <row r="191" spans="1:15" ht="60" x14ac:dyDescent="0.25">
      <c r="A191" s="29"/>
      <c r="B191" s="41"/>
      <c r="C191" s="35"/>
      <c r="D191" s="42">
        <v>35704</v>
      </c>
      <c r="E191" s="43" t="s">
        <v>177</v>
      </c>
      <c r="F191" s="40">
        <v>2183000</v>
      </c>
      <c r="G191" s="40">
        <f>SUM([1]COG_PARTIDA_ESPECIFICA!$AC$216)</f>
        <v>0</v>
      </c>
      <c r="H191" s="40">
        <f>SUM([1]COG_PARTIDA_ESPECIFICA!$AQ$216)</f>
        <v>378000</v>
      </c>
      <c r="I191" s="40">
        <f>SUM([1]COG_PARTIDA_ESPECIFICA!$AP$216)</f>
        <v>-250000</v>
      </c>
      <c r="J191" s="40">
        <f t="shared" ref="J191:J194" si="129">SUM(F191:I191)</f>
        <v>2311000</v>
      </c>
      <c r="K191" s="40">
        <v>2915940.16</v>
      </c>
      <c r="L191" s="40">
        <f>K191-F191</f>
        <v>732940.16000000015</v>
      </c>
      <c r="M191" s="40">
        <f t="shared" si="113"/>
        <v>33.574904260192397</v>
      </c>
      <c r="N191" s="40">
        <f>K191-J191</f>
        <v>604940.16000000015</v>
      </c>
      <c r="O191" s="40">
        <f t="shared" si="114"/>
        <v>26.17655387278235</v>
      </c>
    </row>
    <row r="192" spans="1:15" ht="60" x14ac:dyDescent="0.25">
      <c r="A192" s="29"/>
      <c r="B192" s="41"/>
      <c r="C192" s="35"/>
      <c r="D192" s="42">
        <v>35705</v>
      </c>
      <c r="E192" s="43" t="s">
        <v>178</v>
      </c>
      <c r="F192" s="40"/>
      <c r="G192" s="40">
        <f>SUM([1]COG_PARTIDA_ESPECIFICA!$AC$217)</f>
        <v>16308</v>
      </c>
      <c r="H192" s="40">
        <f>SUM([1]COG_PARTIDA_ESPECIFICA!$AQ$217)</f>
        <v>0</v>
      </c>
      <c r="I192" s="40">
        <f>SUM([1]COG_PARTIDA_ESPECIFICA!$AP$217)</f>
        <v>0</v>
      </c>
      <c r="J192" s="40">
        <f t="shared" si="129"/>
        <v>16308</v>
      </c>
      <c r="K192" s="40">
        <v>77000</v>
      </c>
      <c r="L192" s="40">
        <f>K192-F192</f>
        <v>77000</v>
      </c>
      <c r="M192" s="40" t="e">
        <f t="shared" si="113"/>
        <v>#DIV/0!</v>
      </c>
      <c r="N192" s="40">
        <f>K192-J192</f>
        <v>60692</v>
      </c>
      <c r="O192" s="40">
        <f t="shared" si="114"/>
        <v>372.16090262447881</v>
      </c>
    </row>
    <row r="193" spans="1:15" ht="60" x14ac:dyDescent="0.25">
      <c r="A193" s="29"/>
      <c r="B193" s="41"/>
      <c r="C193" s="35"/>
      <c r="D193" s="42">
        <v>35706</v>
      </c>
      <c r="E193" s="43" t="s">
        <v>179</v>
      </c>
      <c r="F193" s="40">
        <v>2096000</v>
      </c>
      <c r="G193" s="40">
        <f>SUM([1]COG_PARTIDA_ESPECIFICA!$AC$218)</f>
        <v>0</v>
      </c>
      <c r="H193" s="40">
        <f>SUM([1]COG_PARTIDA_ESPECIFICA!$AQ$218)</f>
        <v>100000</v>
      </c>
      <c r="I193" s="40">
        <f>SUM([1]COG_PARTIDA_ESPECIFICA!$AP$218)</f>
        <v>-200000</v>
      </c>
      <c r="J193" s="40">
        <f t="shared" si="129"/>
        <v>1996000</v>
      </c>
      <c r="K193" s="40">
        <v>2833611.96</v>
      </c>
      <c r="L193" s="40">
        <f>K193-F193</f>
        <v>737611.96</v>
      </c>
      <c r="M193" s="40">
        <f t="shared" si="113"/>
        <v>35.19141030534351</v>
      </c>
      <c r="N193" s="40">
        <f>K193-J193</f>
        <v>837611.96</v>
      </c>
      <c r="O193" s="40">
        <f t="shared" si="114"/>
        <v>41.964527054108203</v>
      </c>
    </row>
    <row r="194" spans="1:15" ht="45" x14ac:dyDescent="0.25">
      <c r="A194" s="29"/>
      <c r="B194" s="41"/>
      <c r="C194" s="35"/>
      <c r="D194" s="42">
        <v>35708</v>
      </c>
      <c r="E194" s="43" t="s">
        <v>180</v>
      </c>
      <c r="F194" s="40">
        <v>400000</v>
      </c>
      <c r="G194" s="40">
        <f>SUM([1]COG_PARTIDA_ESPECIFICA!$AC$219)</f>
        <v>0</v>
      </c>
      <c r="H194" s="40">
        <f>SUM([1]COG_PARTIDA_ESPECIFICA!$AQ$219)</f>
        <v>0</v>
      </c>
      <c r="I194" s="40">
        <f>SUM([1]COG_PARTIDA_ESPECIFICA!$AP$219)</f>
        <v>-130000</v>
      </c>
      <c r="J194" s="40">
        <f t="shared" si="129"/>
        <v>270000</v>
      </c>
      <c r="K194" s="40">
        <v>1000776.2</v>
      </c>
      <c r="L194" s="40">
        <f>K194-F194</f>
        <v>600776.19999999995</v>
      </c>
      <c r="M194" s="40">
        <f t="shared" si="113"/>
        <v>150.19405</v>
      </c>
      <c r="N194" s="40">
        <f>K194-J194</f>
        <v>730776.2</v>
      </c>
      <c r="O194" s="40">
        <f t="shared" si="114"/>
        <v>270.65785185185183</v>
      </c>
    </row>
    <row r="195" spans="1:15" x14ac:dyDescent="0.25">
      <c r="A195" s="29"/>
      <c r="B195" s="35"/>
      <c r="C195" s="36">
        <v>35800</v>
      </c>
      <c r="D195" s="37" t="s">
        <v>181</v>
      </c>
      <c r="E195" s="44"/>
      <c r="F195" s="39">
        <f>SUM(F196:F198)</f>
        <v>4154000</v>
      </c>
      <c r="G195" s="39">
        <f t="shared" ref="G195:L195" si="130">SUM(G196:G198)</f>
        <v>0</v>
      </c>
      <c r="H195" s="39">
        <f t="shared" si="130"/>
        <v>0</v>
      </c>
      <c r="I195" s="39">
        <f t="shared" si="130"/>
        <v>-850000</v>
      </c>
      <c r="J195" s="39">
        <f t="shared" si="130"/>
        <v>3304000</v>
      </c>
      <c r="K195" s="39">
        <f t="shared" si="130"/>
        <v>4589802.12</v>
      </c>
      <c r="L195" s="39">
        <f t="shared" si="130"/>
        <v>435802.11999999988</v>
      </c>
      <c r="M195" s="39">
        <f t="shared" si="113"/>
        <v>10.491143957631195</v>
      </c>
      <c r="N195" s="39">
        <f>SUM(N196:N198)</f>
        <v>1285802.1199999999</v>
      </c>
      <c r="O195" s="39">
        <f t="shared" si="114"/>
        <v>38.916529055690063</v>
      </c>
    </row>
    <row r="196" spans="1:15" x14ac:dyDescent="0.25">
      <c r="A196" s="29"/>
      <c r="B196" s="41"/>
      <c r="C196" s="35"/>
      <c r="D196" s="42">
        <v>35801</v>
      </c>
      <c r="E196" s="43" t="s">
        <v>182</v>
      </c>
      <c r="F196" s="40">
        <v>817000</v>
      </c>
      <c r="G196" s="40">
        <f>SUM([1]COG_PARTIDA_ESPECIFICA!$AC$221)</f>
        <v>0</v>
      </c>
      <c r="H196" s="40">
        <f>SUM([1]COG_PARTIDA_ESPECIFICA!$AQ$221)</f>
        <v>0</v>
      </c>
      <c r="I196" s="40">
        <f>SUM([1]COG_PARTIDA_ESPECIFICA!$AP$221)</f>
        <v>-150000</v>
      </c>
      <c r="J196" s="40">
        <f t="shared" ref="J196:J198" si="131">SUM(F196:I196)</f>
        <v>667000</v>
      </c>
      <c r="K196" s="40">
        <v>1500372</v>
      </c>
      <c r="L196" s="40">
        <f>K196-F196</f>
        <v>683372</v>
      </c>
      <c r="M196" s="40">
        <f t="shared" ref="M196:M226" si="132">(K196*100/F196)-100</f>
        <v>83.64406364749081</v>
      </c>
      <c r="N196" s="40">
        <f>K196-J196</f>
        <v>833372</v>
      </c>
      <c r="O196" s="40">
        <f t="shared" ref="O196:O226" si="133">(K196*100/J196)-100</f>
        <v>124.94332833583209</v>
      </c>
    </row>
    <row r="197" spans="1:15" x14ac:dyDescent="0.25">
      <c r="A197" s="29"/>
      <c r="B197" s="41"/>
      <c r="C197" s="35"/>
      <c r="D197" s="42">
        <v>35802</v>
      </c>
      <c r="E197" s="43" t="s">
        <v>183</v>
      </c>
      <c r="F197" s="40">
        <v>12000</v>
      </c>
      <c r="G197" s="40">
        <f>SUM([1]COG_PARTIDA_ESPECIFICA!$AC$222)</f>
        <v>0</v>
      </c>
      <c r="H197" s="40">
        <f>SUM([1]COG_PARTIDA_ESPECIFICA!$AQ$222)</f>
        <v>0</v>
      </c>
      <c r="I197" s="40">
        <f>SUM([1]COG_PARTIDA_ESPECIFICA!$AP$222)</f>
        <v>0</v>
      </c>
      <c r="J197" s="40">
        <f t="shared" si="131"/>
        <v>12000</v>
      </c>
      <c r="K197" s="40">
        <v>17593.2</v>
      </c>
      <c r="L197" s="40">
        <f>K197-F197</f>
        <v>5593.2000000000007</v>
      </c>
      <c r="M197" s="40">
        <f t="shared" si="132"/>
        <v>46.610000000000014</v>
      </c>
      <c r="N197" s="40">
        <f>K197-J197</f>
        <v>5593.2000000000007</v>
      </c>
      <c r="O197" s="40">
        <f t="shared" si="133"/>
        <v>46.610000000000014</v>
      </c>
    </row>
    <row r="198" spans="1:15" ht="30" x14ac:dyDescent="0.25">
      <c r="A198" s="29"/>
      <c r="B198" s="41"/>
      <c r="C198" s="35"/>
      <c r="D198" s="42">
        <v>35804</v>
      </c>
      <c r="E198" s="43" t="s">
        <v>184</v>
      </c>
      <c r="F198" s="40">
        <v>3325000</v>
      </c>
      <c r="G198" s="40">
        <f>SUM([1]COG_PARTIDA_ESPECIFICA!$AC$223)</f>
        <v>0</v>
      </c>
      <c r="H198" s="40">
        <f>SUM([1]COG_PARTIDA_ESPECIFICA!$AQ$223)</f>
        <v>0</v>
      </c>
      <c r="I198" s="40">
        <f>SUM([1]COG_PARTIDA_ESPECIFICA!$AP$223)</f>
        <v>-700000</v>
      </c>
      <c r="J198" s="40">
        <f t="shared" si="131"/>
        <v>2625000</v>
      </c>
      <c r="K198" s="40">
        <v>3071836.92</v>
      </c>
      <c r="L198" s="40">
        <f>K198-F198</f>
        <v>-253163.08000000007</v>
      </c>
      <c r="M198" s="40">
        <f t="shared" si="132"/>
        <v>-7.6139272180451059</v>
      </c>
      <c r="N198" s="40">
        <f>K198-J198</f>
        <v>446836.91999999993</v>
      </c>
      <c r="O198" s="40">
        <f t="shared" si="133"/>
        <v>17.022358857142862</v>
      </c>
    </row>
    <row r="199" spans="1:15" x14ac:dyDescent="0.25">
      <c r="A199" s="29"/>
      <c r="B199" s="35"/>
      <c r="C199" s="36">
        <v>35900</v>
      </c>
      <c r="D199" s="37" t="s">
        <v>185</v>
      </c>
      <c r="E199" s="44"/>
      <c r="F199" s="39">
        <f t="shared" ref="F199:N199" si="134">SUM(F200:F201)</f>
        <v>450000</v>
      </c>
      <c r="G199" s="39">
        <f t="shared" si="134"/>
        <v>0</v>
      </c>
      <c r="H199" s="39">
        <f t="shared" si="134"/>
        <v>20000</v>
      </c>
      <c r="I199" s="39">
        <f t="shared" si="134"/>
        <v>-130000</v>
      </c>
      <c r="J199" s="39">
        <f t="shared" si="134"/>
        <v>340000</v>
      </c>
      <c r="K199" s="39">
        <f t="shared" si="134"/>
        <v>614613.28</v>
      </c>
      <c r="L199" s="39">
        <f t="shared" si="134"/>
        <v>164613.28000000003</v>
      </c>
      <c r="M199" s="39">
        <f t="shared" si="132"/>
        <v>36.580728888888899</v>
      </c>
      <c r="N199" s="39">
        <f t="shared" si="134"/>
        <v>274613.28000000003</v>
      </c>
      <c r="O199" s="39">
        <f t="shared" si="133"/>
        <v>80.768611764705895</v>
      </c>
    </row>
    <row r="200" spans="1:15" x14ac:dyDescent="0.25">
      <c r="A200" s="29"/>
      <c r="B200" s="41"/>
      <c r="C200" s="35"/>
      <c r="D200" s="42">
        <v>35901</v>
      </c>
      <c r="E200" s="43" t="s">
        <v>186</v>
      </c>
      <c r="F200" s="40">
        <v>150000</v>
      </c>
      <c r="G200" s="40">
        <f>SUM([1]COG_PARTIDA_ESPECIFICA!$AC$225)</f>
        <v>0</v>
      </c>
      <c r="H200" s="40">
        <f>SUM([1]COG_PARTIDA_ESPECIFICA!$AQ$225)</f>
        <v>20000</v>
      </c>
      <c r="I200" s="40">
        <f>SUM([1]COG_PARTIDA_ESPECIFICA!$AP$225)</f>
        <v>0</v>
      </c>
      <c r="J200" s="40">
        <f t="shared" ref="J200:J201" si="135">SUM(F200:I200)</f>
        <v>170000</v>
      </c>
      <c r="K200" s="40">
        <v>287332</v>
      </c>
      <c r="L200" s="40">
        <f>K200-F200</f>
        <v>137332</v>
      </c>
      <c r="M200" s="40">
        <f t="shared" si="132"/>
        <v>91.554666666666662</v>
      </c>
      <c r="N200" s="40">
        <f>K200-J200</f>
        <v>117332</v>
      </c>
      <c r="O200" s="40">
        <f t="shared" si="133"/>
        <v>69.018823529411776</v>
      </c>
    </row>
    <row r="201" spans="1:15" x14ac:dyDescent="0.25">
      <c r="A201" s="29"/>
      <c r="B201" s="41"/>
      <c r="C201" s="35"/>
      <c r="D201" s="42">
        <v>35902</v>
      </c>
      <c r="E201" s="43" t="s">
        <v>187</v>
      </c>
      <c r="F201" s="40">
        <v>300000</v>
      </c>
      <c r="G201" s="40">
        <f>SUM([1]COG_PARTIDA_ESPECIFICA!$AC$226)</f>
        <v>0</v>
      </c>
      <c r="H201" s="40">
        <f>SUM([1]COG_PARTIDA_ESPECIFICA!$AQ$226)</f>
        <v>0</v>
      </c>
      <c r="I201" s="40">
        <f>SUM([1]COG_PARTIDA_ESPECIFICA!$AP$226)</f>
        <v>-130000</v>
      </c>
      <c r="J201" s="40">
        <f t="shared" si="135"/>
        <v>170000</v>
      </c>
      <c r="K201" s="40">
        <v>327281.28000000003</v>
      </c>
      <c r="L201" s="40">
        <f>K201-F201</f>
        <v>27281.280000000028</v>
      </c>
      <c r="M201" s="40">
        <f t="shared" si="132"/>
        <v>9.0937600000000174</v>
      </c>
      <c r="N201" s="40">
        <f>K201-J201</f>
        <v>157281.28000000003</v>
      </c>
      <c r="O201" s="40">
        <f t="shared" si="133"/>
        <v>92.518400000000014</v>
      </c>
    </row>
    <row r="202" spans="1:15" x14ac:dyDescent="0.25">
      <c r="A202" s="29"/>
      <c r="B202" s="30">
        <v>37000</v>
      </c>
      <c r="C202" s="31" t="s">
        <v>188</v>
      </c>
      <c r="D202" s="32"/>
      <c r="E202" s="45"/>
      <c r="F202" s="34">
        <f>SUM(F203,F205,F209,F212)</f>
        <v>1218493</v>
      </c>
      <c r="G202" s="34">
        <f t="shared" ref="G202:N202" si="136">SUM(G203,G205,G209,G212)</f>
        <v>550000</v>
      </c>
      <c r="H202" s="34">
        <f t="shared" si="136"/>
        <v>231000</v>
      </c>
      <c r="I202" s="34">
        <f t="shared" si="136"/>
        <v>0</v>
      </c>
      <c r="J202" s="34">
        <f t="shared" si="136"/>
        <v>1999493</v>
      </c>
      <c r="K202" s="34">
        <f t="shared" si="136"/>
        <v>2550000</v>
      </c>
      <c r="L202" s="34">
        <f t="shared" si="136"/>
        <v>1331507</v>
      </c>
      <c r="M202" s="34">
        <f t="shared" si="132"/>
        <v>109.27489940442825</v>
      </c>
      <c r="N202" s="34">
        <f t="shared" si="136"/>
        <v>550507</v>
      </c>
      <c r="O202" s="34">
        <f t="shared" si="133"/>
        <v>27.532329445514435</v>
      </c>
    </row>
    <row r="203" spans="1:15" x14ac:dyDescent="0.25">
      <c r="A203" s="29"/>
      <c r="B203" s="35"/>
      <c r="C203" s="36">
        <v>37100</v>
      </c>
      <c r="D203" s="37" t="s">
        <v>189</v>
      </c>
      <c r="E203" s="44"/>
      <c r="F203" s="39">
        <f t="shared" ref="F203:N203" si="137">SUM(F204)</f>
        <v>136000</v>
      </c>
      <c r="G203" s="39">
        <f t="shared" si="137"/>
        <v>150000</v>
      </c>
      <c r="H203" s="39">
        <f t="shared" si="137"/>
        <v>0</v>
      </c>
      <c r="I203" s="39">
        <f t="shared" si="137"/>
        <v>0</v>
      </c>
      <c r="J203" s="39">
        <f t="shared" si="137"/>
        <v>286000</v>
      </c>
      <c r="K203" s="39">
        <f t="shared" si="137"/>
        <v>500000.04</v>
      </c>
      <c r="L203" s="39">
        <f t="shared" si="137"/>
        <v>364000.04</v>
      </c>
      <c r="M203" s="39">
        <f t="shared" si="132"/>
        <v>267.64708823529412</v>
      </c>
      <c r="N203" s="39">
        <f t="shared" si="137"/>
        <v>214000.03999999998</v>
      </c>
      <c r="O203" s="39">
        <f t="shared" si="133"/>
        <v>74.825188811188809</v>
      </c>
    </row>
    <row r="204" spans="1:15" x14ac:dyDescent="0.25">
      <c r="A204" s="29"/>
      <c r="B204" s="41"/>
      <c r="C204" s="35"/>
      <c r="D204" s="42">
        <v>37101</v>
      </c>
      <c r="E204" s="43" t="s">
        <v>189</v>
      </c>
      <c r="F204" s="40">
        <v>136000</v>
      </c>
      <c r="G204" s="40">
        <f>SUM([1]COG_PARTIDA_ESPECIFICA!$AC$232)</f>
        <v>150000</v>
      </c>
      <c r="H204" s="40">
        <f>SUM([1]COG_PARTIDA_ESPECIFICA!$AQ$232)</f>
        <v>0</v>
      </c>
      <c r="I204" s="40">
        <f>SUM([1]COG_PARTIDA_ESPECIFICA!$AP$232)</f>
        <v>0</v>
      </c>
      <c r="J204" s="40">
        <f>SUM(F204:I204)</f>
        <v>286000</v>
      </c>
      <c r="K204" s="40">
        <v>500000.04</v>
      </c>
      <c r="L204" s="40">
        <f>K204-F204</f>
        <v>364000.04</v>
      </c>
      <c r="M204" s="40">
        <f t="shared" si="132"/>
        <v>267.64708823529412</v>
      </c>
      <c r="N204" s="40">
        <f>K204-J204</f>
        <v>214000.03999999998</v>
      </c>
      <c r="O204" s="40">
        <f t="shared" si="133"/>
        <v>74.825188811188809</v>
      </c>
    </row>
    <row r="205" spans="1:15" x14ac:dyDescent="0.25">
      <c r="A205" s="29"/>
      <c r="B205" s="35"/>
      <c r="C205" s="36">
        <v>37500</v>
      </c>
      <c r="D205" s="37" t="s">
        <v>190</v>
      </c>
      <c r="E205" s="44"/>
      <c r="F205" s="39">
        <f>SUM(F206:F208)</f>
        <v>773240</v>
      </c>
      <c r="G205" s="39">
        <f t="shared" ref="G205:L205" si="138">SUM(G206:G208)</f>
        <v>400000</v>
      </c>
      <c r="H205" s="39">
        <f t="shared" si="138"/>
        <v>145000</v>
      </c>
      <c r="I205" s="39">
        <f t="shared" si="138"/>
        <v>0</v>
      </c>
      <c r="J205" s="39">
        <f t="shared" si="138"/>
        <v>1318240</v>
      </c>
      <c r="K205" s="39">
        <f t="shared" si="138"/>
        <v>1599999.96</v>
      </c>
      <c r="L205" s="39">
        <f t="shared" si="138"/>
        <v>826759.96</v>
      </c>
      <c r="M205" s="39">
        <f t="shared" si="132"/>
        <v>106.9215198386012</v>
      </c>
      <c r="N205" s="39">
        <f>SUM(N206:N208)</f>
        <v>281759.95999999996</v>
      </c>
      <c r="O205" s="39">
        <f t="shared" si="133"/>
        <v>21.373950115305249</v>
      </c>
    </row>
    <row r="206" spans="1:15" x14ac:dyDescent="0.25">
      <c r="A206" s="29"/>
      <c r="B206" s="41"/>
      <c r="C206" s="35"/>
      <c r="D206" s="42">
        <v>37501</v>
      </c>
      <c r="E206" s="43" t="s">
        <v>190</v>
      </c>
      <c r="F206" s="40">
        <v>559400</v>
      </c>
      <c r="G206" s="40">
        <f>SUM([1]COG_PARTIDA_ESPECIFICA!$AC$237)</f>
        <v>120000</v>
      </c>
      <c r="H206" s="40">
        <f>SUM([1]COG_PARTIDA_ESPECIFICA!$AQ$237)</f>
        <v>145000</v>
      </c>
      <c r="I206" s="40">
        <f>SUM([1]COG_PARTIDA_ESPECIFICA!$AP$237)</f>
        <v>0</v>
      </c>
      <c r="J206" s="40">
        <f t="shared" ref="J206:J208" si="139">SUM(F206:I206)</f>
        <v>824400</v>
      </c>
      <c r="K206" s="40">
        <v>999999.96</v>
      </c>
      <c r="L206" s="40">
        <f>K206-F206</f>
        <v>440599.95999999996</v>
      </c>
      <c r="M206" s="40">
        <f t="shared" si="132"/>
        <v>78.762953164104403</v>
      </c>
      <c r="N206" s="40">
        <f>K206-J206</f>
        <v>175599.95999999996</v>
      </c>
      <c r="O206" s="40">
        <f t="shared" si="133"/>
        <v>21.300334788937406</v>
      </c>
    </row>
    <row r="207" spans="1:15" x14ac:dyDescent="0.25">
      <c r="A207" s="29"/>
      <c r="B207" s="41"/>
      <c r="C207" s="35"/>
      <c r="D207" s="42">
        <v>37502</v>
      </c>
      <c r="E207" s="43" t="s">
        <v>191</v>
      </c>
      <c r="F207" s="40">
        <v>208840</v>
      </c>
      <c r="G207" s="40">
        <f>SUM([1]COG_PARTIDA_ESPECIFICA!$AC$238)</f>
        <v>280000</v>
      </c>
      <c r="H207" s="40">
        <f>SUM([1]COG_PARTIDA_ESPECIFICA!$AQ$238)</f>
        <v>0</v>
      </c>
      <c r="I207" s="40">
        <f>SUM([1]COG_PARTIDA_ESPECIFICA!$AP$238)</f>
        <v>0</v>
      </c>
      <c r="J207" s="40">
        <f t="shared" si="139"/>
        <v>488840</v>
      </c>
      <c r="K207" s="40">
        <v>600000</v>
      </c>
      <c r="L207" s="40">
        <f>K207-F207</f>
        <v>391160</v>
      </c>
      <c r="M207" s="40">
        <f t="shared" si="132"/>
        <v>187.30128327906533</v>
      </c>
      <c r="N207" s="40">
        <f>K207-J207</f>
        <v>111160</v>
      </c>
      <c r="O207" s="40">
        <f t="shared" si="133"/>
        <v>22.739546681940922</v>
      </c>
    </row>
    <row r="208" spans="1:15" ht="30" x14ac:dyDescent="0.25">
      <c r="A208" s="29"/>
      <c r="B208" s="41"/>
      <c r="C208" s="35"/>
      <c r="D208" s="52">
        <v>37503</v>
      </c>
      <c r="E208" s="53" t="s">
        <v>192</v>
      </c>
      <c r="F208" s="40">
        <v>5000</v>
      </c>
      <c r="G208" s="40">
        <f>SUM([1]COG_PARTIDA_ESPECIFICA!$AC$239)</f>
        <v>0</v>
      </c>
      <c r="H208" s="40">
        <f>SUM([1]COG_PARTIDA_ESPECIFICA!$AQ$239)</f>
        <v>0</v>
      </c>
      <c r="I208" s="40">
        <f>SUM([1]COG_PARTIDA_ESPECIFICA!$AP$239)</f>
        <v>0</v>
      </c>
      <c r="J208" s="40">
        <f t="shared" si="139"/>
        <v>5000</v>
      </c>
      <c r="K208" s="40"/>
      <c r="L208" s="40">
        <f>K208-F208</f>
        <v>-5000</v>
      </c>
      <c r="M208" s="40">
        <f t="shared" si="132"/>
        <v>-100</v>
      </c>
      <c r="N208" s="40">
        <f>K208-J208</f>
        <v>-5000</v>
      </c>
      <c r="O208" s="40">
        <f t="shared" si="133"/>
        <v>-100</v>
      </c>
    </row>
    <row r="209" spans="1:15" x14ac:dyDescent="0.25">
      <c r="A209" s="29"/>
      <c r="B209" s="35"/>
      <c r="C209" s="36">
        <v>37600</v>
      </c>
      <c r="D209" s="37" t="s">
        <v>193</v>
      </c>
      <c r="E209" s="44"/>
      <c r="F209" s="39">
        <f>SUM(F210:F211)</f>
        <v>11500</v>
      </c>
      <c r="G209" s="39">
        <f t="shared" ref="G209:L209" si="140">SUM(G210:G211)</f>
        <v>0</v>
      </c>
      <c r="H209" s="39">
        <f t="shared" si="140"/>
        <v>0</v>
      </c>
      <c r="I209" s="39">
        <f t="shared" si="140"/>
        <v>0</v>
      </c>
      <c r="J209" s="39">
        <f t="shared" si="140"/>
        <v>11500</v>
      </c>
      <c r="K209" s="39">
        <f t="shared" si="140"/>
        <v>0</v>
      </c>
      <c r="L209" s="39">
        <f t="shared" si="140"/>
        <v>-11500</v>
      </c>
      <c r="M209" s="39">
        <f t="shared" si="132"/>
        <v>-100</v>
      </c>
      <c r="N209" s="39">
        <f>SUM(N210:N211)</f>
        <v>-11500</v>
      </c>
      <c r="O209" s="39">
        <f t="shared" si="133"/>
        <v>-100</v>
      </c>
    </row>
    <row r="210" spans="1:15" x14ac:dyDescent="0.25">
      <c r="A210" s="29"/>
      <c r="B210" s="41"/>
      <c r="C210" s="35"/>
      <c r="D210" s="42">
        <v>37601</v>
      </c>
      <c r="E210" s="43" t="s">
        <v>193</v>
      </c>
      <c r="F210" s="40">
        <v>3250</v>
      </c>
      <c r="G210" s="40">
        <f>SUM([1]COG_PARTIDA_ESPECIFICA!$AC$241)</f>
        <v>0</v>
      </c>
      <c r="H210" s="40">
        <f>SUM([1]COG_PARTIDA_ESPECIFICA!$AQ$241)</f>
        <v>0</v>
      </c>
      <c r="I210" s="40">
        <f>SUM([1]COG_PARTIDA_ESPECIFICA!$AP$241)</f>
        <v>0</v>
      </c>
      <c r="J210" s="40">
        <f t="shared" ref="J210:J211" si="141">SUM(F210:I210)</f>
        <v>3250</v>
      </c>
      <c r="K210" s="40"/>
      <c r="L210" s="40">
        <f>K210-F210</f>
        <v>-3250</v>
      </c>
      <c r="M210" s="40">
        <f t="shared" si="132"/>
        <v>-100</v>
      </c>
      <c r="N210" s="40">
        <f>K210-J210</f>
        <v>-3250</v>
      </c>
      <c r="O210" s="40">
        <f t="shared" si="133"/>
        <v>-100</v>
      </c>
    </row>
    <row r="211" spans="1:15" x14ac:dyDescent="0.25">
      <c r="A211" s="29"/>
      <c r="B211" s="41"/>
      <c r="C211" s="35"/>
      <c r="D211" s="52">
        <v>37602</v>
      </c>
      <c r="E211" s="53" t="s">
        <v>194</v>
      </c>
      <c r="F211" s="40">
        <v>8250</v>
      </c>
      <c r="G211" s="40">
        <f>SUM([1]COG_PARTIDA_ESPECIFICA!$AC$241)</f>
        <v>0</v>
      </c>
      <c r="H211" s="40">
        <f>SUM([1]COG_PARTIDA_ESPECIFICA!$AQ$242)</f>
        <v>0</v>
      </c>
      <c r="I211" s="40">
        <f>SUM([1]COG_PARTIDA_ESPECIFICA!$AP$242)</f>
        <v>0</v>
      </c>
      <c r="J211" s="40">
        <f t="shared" si="141"/>
        <v>8250</v>
      </c>
      <c r="K211" s="40"/>
      <c r="L211" s="40">
        <f>K211-F211</f>
        <v>-8250</v>
      </c>
      <c r="M211" s="40">
        <f t="shared" si="132"/>
        <v>-100</v>
      </c>
      <c r="N211" s="40">
        <f>K211-J211</f>
        <v>-8250</v>
      </c>
      <c r="O211" s="40">
        <f t="shared" si="133"/>
        <v>-100</v>
      </c>
    </row>
    <row r="212" spans="1:15" x14ac:dyDescent="0.25">
      <c r="A212" s="29"/>
      <c r="B212" s="35"/>
      <c r="C212" s="36">
        <v>37900</v>
      </c>
      <c r="D212" s="37" t="s">
        <v>195</v>
      </c>
      <c r="E212" s="44"/>
      <c r="F212" s="39">
        <f>SUM(F213:F215)</f>
        <v>297753</v>
      </c>
      <c r="G212" s="39">
        <f t="shared" ref="G212:L212" si="142">SUM(G213:G215)</f>
        <v>0</v>
      </c>
      <c r="H212" s="39">
        <f t="shared" si="142"/>
        <v>86000</v>
      </c>
      <c r="I212" s="39">
        <f t="shared" si="142"/>
        <v>0</v>
      </c>
      <c r="J212" s="39">
        <f t="shared" si="142"/>
        <v>383753</v>
      </c>
      <c r="K212" s="39">
        <f t="shared" si="142"/>
        <v>450000</v>
      </c>
      <c r="L212" s="39">
        <f t="shared" si="142"/>
        <v>152247</v>
      </c>
      <c r="M212" s="39">
        <f t="shared" si="132"/>
        <v>51.131978519108117</v>
      </c>
      <c r="N212" s="39">
        <f>SUM(N213:N215)</f>
        <v>66247</v>
      </c>
      <c r="O212" s="39">
        <f t="shared" si="133"/>
        <v>17.262926934773148</v>
      </c>
    </row>
    <row r="213" spans="1:15" ht="45" x14ac:dyDescent="0.25">
      <c r="A213" s="29"/>
      <c r="B213" s="41"/>
      <c r="C213" s="35"/>
      <c r="D213" s="42">
        <v>37901</v>
      </c>
      <c r="E213" s="43" t="s">
        <v>196</v>
      </c>
      <c r="F213" s="40">
        <v>1000</v>
      </c>
      <c r="G213" s="40">
        <f>SUM([1]COG_PARTIDA_ESPECIFICA!$AC$244)</f>
        <v>0</v>
      </c>
      <c r="H213" s="40">
        <f>SUM([1]COG_PARTIDA_ESPECIFICA!$AQ$244)</f>
        <v>0</v>
      </c>
      <c r="I213" s="40">
        <f>SUM([1]COG_PARTIDA_ESPECIFICA!$AP$244)</f>
        <v>0</v>
      </c>
      <c r="J213" s="40">
        <f t="shared" ref="J213:J215" si="143">SUM(F213:I213)</f>
        <v>1000</v>
      </c>
      <c r="K213" s="40"/>
      <c r="L213" s="40">
        <f>K213-F213</f>
        <v>-1000</v>
      </c>
      <c r="M213" s="40">
        <f t="shared" si="132"/>
        <v>-100</v>
      </c>
      <c r="N213" s="40">
        <f>K213-J213</f>
        <v>-1000</v>
      </c>
      <c r="O213" s="40">
        <f t="shared" si="133"/>
        <v>-100</v>
      </c>
    </row>
    <row r="214" spans="1:15" x14ac:dyDescent="0.25">
      <c r="A214" s="29"/>
      <c r="B214" s="41"/>
      <c r="C214" s="35"/>
      <c r="D214" s="42">
        <v>37902</v>
      </c>
      <c r="E214" s="43" t="s">
        <v>197</v>
      </c>
      <c r="F214" s="40">
        <v>240253</v>
      </c>
      <c r="G214" s="40">
        <f>SUM([1]COG_PARTIDA_ESPECIFICA!$AC$245)</f>
        <v>0</v>
      </c>
      <c r="H214" s="40">
        <f>SUM([1]COG_PARTIDA_ESPECIFICA!$AQ$245)</f>
        <v>86000</v>
      </c>
      <c r="I214" s="40">
        <f>SUM([1]COG_PARTIDA_ESPECIFICA!$AP$245)</f>
        <v>0</v>
      </c>
      <c r="J214" s="40">
        <f t="shared" si="143"/>
        <v>326253</v>
      </c>
      <c r="K214" s="40">
        <v>450000</v>
      </c>
      <c r="L214" s="40">
        <f>K214-F214</f>
        <v>209747</v>
      </c>
      <c r="M214" s="40">
        <f t="shared" si="132"/>
        <v>87.302551893212581</v>
      </c>
      <c r="N214" s="40">
        <f>K214-J214</f>
        <v>123747</v>
      </c>
      <c r="O214" s="40">
        <f t="shared" si="133"/>
        <v>37.929766163069758</v>
      </c>
    </row>
    <row r="215" spans="1:15" ht="30" x14ac:dyDescent="0.25">
      <c r="A215" s="29"/>
      <c r="B215" s="41"/>
      <c r="C215" s="35"/>
      <c r="D215" s="42">
        <v>37903</v>
      </c>
      <c r="E215" s="43" t="s">
        <v>198</v>
      </c>
      <c r="F215" s="40">
        <v>56500</v>
      </c>
      <c r="G215" s="40">
        <f>SUM([1]COG_PARTIDA_ESPECIFICA!$AC$246)</f>
        <v>0</v>
      </c>
      <c r="H215" s="40">
        <f>SUM([1]COG_PARTIDA_ESPECIFICA!$AQ$246)</f>
        <v>0</v>
      </c>
      <c r="I215" s="40">
        <f>SUM([1]COG_PARTIDA_ESPECIFICA!$AP$246)</f>
        <v>0</v>
      </c>
      <c r="J215" s="40">
        <f t="shared" si="143"/>
        <v>56500</v>
      </c>
      <c r="K215" s="40"/>
      <c r="L215" s="40">
        <f>K215-F215</f>
        <v>-56500</v>
      </c>
      <c r="M215" s="40">
        <f t="shared" si="132"/>
        <v>-100</v>
      </c>
      <c r="N215" s="40">
        <f>K215-J215</f>
        <v>-56500</v>
      </c>
      <c r="O215" s="40">
        <f t="shared" si="133"/>
        <v>-100</v>
      </c>
    </row>
    <row r="216" spans="1:15" x14ac:dyDescent="0.25">
      <c r="A216" s="29"/>
      <c r="B216" s="30">
        <v>38000</v>
      </c>
      <c r="C216" s="31" t="s">
        <v>199</v>
      </c>
      <c r="D216" s="32"/>
      <c r="E216" s="45"/>
      <c r="F216" s="34">
        <f>SUM(F217,F219)</f>
        <v>820000</v>
      </c>
      <c r="G216" s="34">
        <f t="shared" ref="G216:L216" si="144">SUM(G217,G219)</f>
        <v>455000</v>
      </c>
      <c r="H216" s="34">
        <f t="shared" si="144"/>
        <v>140000</v>
      </c>
      <c r="I216" s="34">
        <f t="shared" si="144"/>
        <v>0</v>
      </c>
      <c r="J216" s="34">
        <f t="shared" si="144"/>
        <v>1415000</v>
      </c>
      <c r="K216" s="34">
        <f t="shared" si="144"/>
        <v>2700000</v>
      </c>
      <c r="L216" s="34">
        <f t="shared" si="144"/>
        <v>1880000</v>
      </c>
      <c r="M216" s="34">
        <f t="shared" si="132"/>
        <v>229.26829268292681</v>
      </c>
      <c r="N216" s="34">
        <f>SUM(N217,N219)</f>
        <v>1285000</v>
      </c>
      <c r="O216" s="34">
        <f t="shared" si="133"/>
        <v>90.812720848056529</v>
      </c>
    </row>
    <row r="217" spans="1:15" x14ac:dyDescent="0.25">
      <c r="A217" s="29"/>
      <c r="B217" s="35"/>
      <c r="C217" s="36">
        <v>38200</v>
      </c>
      <c r="D217" s="37" t="s">
        <v>200</v>
      </c>
      <c r="E217" s="44"/>
      <c r="F217" s="39">
        <f>SUM(F218)</f>
        <v>420000</v>
      </c>
      <c r="G217" s="39">
        <f t="shared" ref="G217:L217" si="145">SUM(G218)</f>
        <v>220000</v>
      </c>
      <c r="H217" s="39">
        <f t="shared" si="145"/>
        <v>0</v>
      </c>
      <c r="I217" s="39">
        <f t="shared" si="145"/>
        <v>0</v>
      </c>
      <c r="J217" s="39">
        <f t="shared" si="145"/>
        <v>640000</v>
      </c>
      <c r="K217" s="39">
        <f t="shared" si="145"/>
        <v>1500000</v>
      </c>
      <c r="L217" s="39">
        <f t="shared" si="145"/>
        <v>1080000</v>
      </c>
      <c r="M217" s="39">
        <f t="shared" si="132"/>
        <v>257.14285714285717</v>
      </c>
      <c r="N217" s="39">
        <f>SUM(N218)</f>
        <v>860000</v>
      </c>
      <c r="O217" s="39">
        <f t="shared" si="133"/>
        <v>134.375</v>
      </c>
    </row>
    <row r="218" spans="1:15" ht="30" x14ac:dyDescent="0.25">
      <c r="A218" s="29"/>
      <c r="B218" s="41"/>
      <c r="C218" s="35"/>
      <c r="D218" s="42">
        <v>38201</v>
      </c>
      <c r="E218" s="43" t="s">
        <v>200</v>
      </c>
      <c r="F218" s="40">
        <v>420000</v>
      </c>
      <c r="G218" s="40">
        <f>SUM([1]COG_PARTIDA_ESPECIFICA!$AC$249)</f>
        <v>220000</v>
      </c>
      <c r="H218" s="40">
        <f>SUM([1]COG_PARTIDA_ESPECIFICA!$AQ$249)</f>
        <v>0</v>
      </c>
      <c r="I218" s="40">
        <f>SUM([1]COG_PARTIDA_ESPECIFICA!$AP$249)</f>
        <v>0</v>
      </c>
      <c r="J218" s="40">
        <f>SUM(F218:I218)</f>
        <v>640000</v>
      </c>
      <c r="K218" s="40">
        <v>1500000</v>
      </c>
      <c r="L218" s="40">
        <f>K218-F218</f>
        <v>1080000</v>
      </c>
      <c r="M218" s="40">
        <f t="shared" si="132"/>
        <v>257.14285714285717</v>
      </c>
      <c r="N218" s="40">
        <f>K218-J218</f>
        <v>860000</v>
      </c>
      <c r="O218" s="40">
        <f t="shared" si="133"/>
        <v>134.375</v>
      </c>
    </row>
    <row r="219" spans="1:15" x14ac:dyDescent="0.25">
      <c r="A219" s="29"/>
      <c r="B219" s="35"/>
      <c r="C219" s="36">
        <v>38500</v>
      </c>
      <c r="D219" s="37" t="s">
        <v>201</v>
      </c>
      <c r="E219" s="44"/>
      <c r="F219" s="39">
        <f>SUM(F220:F221)</f>
        <v>400000</v>
      </c>
      <c r="G219" s="39">
        <f t="shared" ref="G219:N219" si="146">SUM(G220:G221)</f>
        <v>235000</v>
      </c>
      <c r="H219" s="39">
        <f t="shared" si="146"/>
        <v>140000</v>
      </c>
      <c r="I219" s="39">
        <f t="shared" si="146"/>
        <v>0</v>
      </c>
      <c r="J219" s="39">
        <f t="shared" si="146"/>
        <v>775000</v>
      </c>
      <c r="K219" s="39">
        <f t="shared" si="146"/>
        <v>1200000</v>
      </c>
      <c r="L219" s="39">
        <f t="shared" si="146"/>
        <v>800000</v>
      </c>
      <c r="M219" s="39">
        <f t="shared" si="132"/>
        <v>200</v>
      </c>
      <c r="N219" s="39">
        <f t="shared" si="146"/>
        <v>425000</v>
      </c>
      <c r="O219" s="39">
        <f t="shared" si="133"/>
        <v>54.838709677419359</v>
      </c>
    </row>
    <row r="220" spans="1:15" x14ac:dyDescent="0.25">
      <c r="A220" s="29"/>
      <c r="B220" s="41"/>
      <c r="C220" s="35"/>
      <c r="D220" s="42">
        <v>38501</v>
      </c>
      <c r="E220" s="43" t="s">
        <v>202</v>
      </c>
      <c r="F220" s="40">
        <v>400000</v>
      </c>
      <c r="G220" s="40">
        <f>SUM([1]COG_PARTIDA_ESPECIFICA!$AC$251)</f>
        <v>195000</v>
      </c>
      <c r="H220" s="40">
        <f>SUM([1]COG_PARTIDA_ESPECIFICA!$AQ$251)</f>
        <v>140000</v>
      </c>
      <c r="I220" s="40">
        <f>SUM([1]COG_PARTIDA_ESPECIFICA!$AP$251)</f>
        <v>0</v>
      </c>
      <c r="J220" s="40">
        <f t="shared" ref="J220:J221" si="147">SUM(F220:I220)</f>
        <v>735000</v>
      </c>
      <c r="K220" s="40">
        <v>900000</v>
      </c>
      <c r="L220" s="40">
        <f>K220-F220</f>
        <v>500000</v>
      </c>
      <c r="M220" s="40">
        <f t="shared" si="132"/>
        <v>125</v>
      </c>
      <c r="N220" s="40">
        <f>K220-J220</f>
        <v>165000</v>
      </c>
      <c r="O220" s="40">
        <f t="shared" si="133"/>
        <v>22.448979591836732</v>
      </c>
    </row>
    <row r="221" spans="1:15" x14ac:dyDescent="0.25">
      <c r="A221" s="29"/>
      <c r="B221" s="41"/>
      <c r="C221" s="35"/>
      <c r="D221" s="42">
        <v>38503</v>
      </c>
      <c r="E221" s="43" t="s">
        <v>201</v>
      </c>
      <c r="F221" s="40"/>
      <c r="G221" s="40">
        <f>SUM([1]COG_PARTIDA_ESPECIFICA!$AC$252)</f>
        <v>40000</v>
      </c>
      <c r="H221" s="40">
        <f>SUM([1]COG_PARTIDA_ESPECIFICA!$AQ$252)</f>
        <v>0</v>
      </c>
      <c r="I221" s="40">
        <f>SUM([1]COG_PARTIDA_ESPECIFICA!$AP$252)</f>
        <v>0</v>
      </c>
      <c r="J221" s="40">
        <f t="shared" si="147"/>
        <v>40000</v>
      </c>
      <c r="K221" s="40">
        <v>300000</v>
      </c>
      <c r="L221" s="40">
        <f>K221-F221</f>
        <v>300000</v>
      </c>
      <c r="M221" s="40" t="e">
        <f t="shared" si="132"/>
        <v>#DIV/0!</v>
      </c>
      <c r="N221" s="40">
        <f>K221-J221</f>
        <v>260000</v>
      </c>
      <c r="O221" s="40">
        <f t="shared" si="133"/>
        <v>650</v>
      </c>
    </row>
    <row r="222" spans="1:15" x14ac:dyDescent="0.25">
      <c r="A222" s="29"/>
      <c r="B222" s="30">
        <v>39000</v>
      </c>
      <c r="C222" s="31" t="s">
        <v>203</v>
      </c>
      <c r="D222" s="32"/>
      <c r="E222" s="45"/>
      <c r="F222" s="34">
        <f>SUM(F223,F225)</f>
        <v>10000</v>
      </c>
      <c r="G222" s="34">
        <f t="shared" ref="G222:L222" si="148">SUM(G223,G225)</f>
        <v>0</v>
      </c>
      <c r="H222" s="34">
        <f t="shared" si="148"/>
        <v>0</v>
      </c>
      <c r="I222" s="34">
        <f t="shared" si="148"/>
        <v>0</v>
      </c>
      <c r="J222" s="34">
        <f t="shared" si="148"/>
        <v>10000</v>
      </c>
      <c r="K222" s="34">
        <f t="shared" si="148"/>
        <v>0</v>
      </c>
      <c r="L222" s="34">
        <f t="shared" si="148"/>
        <v>-10000</v>
      </c>
      <c r="M222" s="34">
        <f t="shared" si="132"/>
        <v>-100</v>
      </c>
      <c r="N222" s="34">
        <f>SUM(N223,N225)</f>
        <v>-10000</v>
      </c>
      <c r="O222" s="34">
        <f t="shared" si="133"/>
        <v>-100</v>
      </c>
    </row>
    <row r="223" spans="1:15" x14ac:dyDescent="0.25">
      <c r="A223" s="29"/>
      <c r="B223" s="35"/>
      <c r="C223" s="36">
        <v>39200</v>
      </c>
      <c r="D223" s="37" t="s">
        <v>204</v>
      </c>
      <c r="E223" s="44"/>
      <c r="F223" s="39">
        <f>SUM(F224)</f>
        <v>5000</v>
      </c>
      <c r="G223" s="39">
        <f t="shared" ref="G223:L223" si="149">SUM(G224)</f>
        <v>0</v>
      </c>
      <c r="H223" s="39">
        <f t="shared" si="149"/>
        <v>0</v>
      </c>
      <c r="I223" s="39">
        <f t="shared" si="149"/>
        <v>0</v>
      </c>
      <c r="J223" s="39">
        <f t="shared" si="149"/>
        <v>5000</v>
      </c>
      <c r="K223" s="39">
        <f t="shared" si="149"/>
        <v>0</v>
      </c>
      <c r="L223" s="39">
        <f t="shared" si="149"/>
        <v>-5000</v>
      </c>
      <c r="M223" s="39">
        <f t="shared" si="132"/>
        <v>-100</v>
      </c>
      <c r="N223" s="39">
        <f>SUM(N224)</f>
        <v>-5000</v>
      </c>
      <c r="O223" s="39">
        <f t="shared" si="133"/>
        <v>-100</v>
      </c>
    </row>
    <row r="224" spans="1:15" x14ac:dyDescent="0.25">
      <c r="A224" s="29"/>
      <c r="B224" s="41"/>
      <c r="C224" s="35"/>
      <c r="D224" s="42">
        <v>39201</v>
      </c>
      <c r="E224" s="43" t="s">
        <v>204</v>
      </c>
      <c r="F224" s="40">
        <v>5000</v>
      </c>
      <c r="G224" s="40">
        <f>SUM([1]COG_PARTIDA_ESPECIFICA!$AC$255)</f>
        <v>0</v>
      </c>
      <c r="H224" s="40">
        <f>SUM([1]COG_PARTIDA_ESPECIFICA!$AQ$255)</f>
        <v>0</v>
      </c>
      <c r="I224" s="40">
        <f>SUM([1]COG_PARTIDA_ESPECIFICA!$AP$255)</f>
        <v>0</v>
      </c>
      <c r="J224" s="40">
        <f>SUM(F224:I224)</f>
        <v>5000</v>
      </c>
      <c r="K224" s="40"/>
      <c r="L224" s="40">
        <f>K224-F224</f>
        <v>-5000</v>
      </c>
      <c r="M224" s="40">
        <f t="shared" si="132"/>
        <v>-100</v>
      </c>
      <c r="N224" s="40">
        <f>K224-J224</f>
        <v>-5000</v>
      </c>
      <c r="O224" s="40">
        <f t="shared" si="133"/>
        <v>-100</v>
      </c>
    </row>
    <row r="225" spans="1:15" x14ac:dyDescent="0.25">
      <c r="A225" s="29"/>
      <c r="B225" s="35"/>
      <c r="C225" s="36">
        <v>39600</v>
      </c>
      <c r="D225" s="37" t="s">
        <v>205</v>
      </c>
      <c r="E225" s="44"/>
      <c r="F225" s="39">
        <f>SUM(F226)</f>
        <v>5000</v>
      </c>
      <c r="G225" s="39">
        <f t="shared" ref="G225:L225" si="150">SUM(G226)</f>
        <v>0</v>
      </c>
      <c r="H225" s="39">
        <f t="shared" si="150"/>
        <v>0</v>
      </c>
      <c r="I225" s="39">
        <f t="shared" si="150"/>
        <v>0</v>
      </c>
      <c r="J225" s="39">
        <f t="shared" si="150"/>
        <v>5000</v>
      </c>
      <c r="K225" s="39">
        <f t="shared" si="150"/>
        <v>0</v>
      </c>
      <c r="L225" s="39">
        <f t="shared" si="150"/>
        <v>-5000</v>
      </c>
      <c r="M225" s="39">
        <f t="shared" si="132"/>
        <v>-100</v>
      </c>
      <c r="N225" s="39">
        <f>SUM(N226)</f>
        <v>-5000</v>
      </c>
      <c r="O225" s="39">
        <f t="shared" si="133"/>
        <v>-100</v>
      </c>
    </row>
    <row r="226" spans="1:15" ht="30" x14ac:dyDescent="0.25">
      <c r="A226" s="29"/>
      <c r="B226" s="41"/>
      <c r="C226" s="35"/>
      <c r="D226" s="42">
        <v>39601</v>
      </c>
      <c r="E226" s="43" t="s">
        <v>205</v>
      </c>
      <c r="F226" s="40">
        <v>5000</v>
      </c>
      <c r="G226" s="40">
        <f>SUM([1]COG_PARTIDA_ESPECIFICA!$AC$257)</f>
        <v>0</v>
      </c>
      <c r="H226" s="40">
        <f>SUM([1]COG_PARTIDA_ESPECIFICA!$AQ$257)</f>
        <v>0</v>
      </c>
      <c r="I226" s="40">
        <f>SUM([1]COG_PARTIDA_ESPECIFICA!$AP$257)</f>
        <v>0</v>
      </c>
      <c r="J226" s="40">
        <f>SUM(F226:I226)</f>
        <v>5000</v>
      </c>
      <c r="K226" s="40"/>
      <c r="L226" s="40">
        <f>K226-F226</f>
        <v>-5000</v>
      </c>
      <c r="M226" s="40">
        <f t="shared" si="132"/>
        <v>-100</v>
      </c>
      <c r="N226" s="40">
        <f>K226-J226</f>
        <v>-5000</v>
      </c>
      <c r="O226" s="40">
        <f t="shared" si="133"/>
        <v>-100</v>
      </c>
    </row>
    <row r="227" spans="1:15" x14ac:dyDescent="0.25">
      <c r="A227" s="29"/>
      <c r="B227" s="41"/>
      <c r="C227" s="35"/>
      <c r="D227" s="42"/>
      <c r="E227" s="43"/>
      <c r="F227" s="51"/>
      <c r="G227" s="51"/>
      <c r="H227" s="51"/>
      <c r="I227" s="51"/>
      <c r="J227" s="40"/>
      <c r="K227" s="40"/>
      <c r="L227" s="40"/>
      <c r="M227" s="40"/>
      <c r="N227" s="40"/>
      <c r="O227" s="40"/>
    </row>
    <row r="228" spans="1:15" x14ac:dyDescent="0.25">
      <c r="A228" s="24">
        <v>40000</v>
      </c>
      <c r="B228" s="25" t="s">
        <v>206</v>
      </c>
      <c r="C228" s="26"/>
      <c r="D228" s="26"/>
      <c r="E228" s="50"/>
      <c r="F228" s="51">
        <f>SUM(F229,F232)</f>
        <v>60000</v>
      </c>
      <c r="G228" s="51">
        <f>SUM(G229,G232)</f>
        <v>7510896.9900000002</v>
      </c>
      <c r="H228" s="51">
        <f>SUM(H229,H232)</f>
        <v>25000</v>
      </c>
      <c r="I228" s="51">
        <f>SUM(I229,I232)</f>
        <v>0</v>
      </c>
      <c r="J228" s="51">
        <f t="shared" ref="J228:N228" si="151">SUM(J229,J232)</f>
        <v>7595896.9900000002</v>
      </c>
      <c r="K228" s="51">
        <f t="shared" si="151"/>
        <v>147055781</v>
      </c>
      <c r="L228" s="51">
        <f t="shared" si="151"/>
        <v>25000</v>
      </c>
      <c r="M228" s="51">
        <f t="shared" ref="M228:M234" si="152">(K228*100/F228)-100</f>
        <v>244992.96833333332</v>
      </c>
      <c r="N228" s="51">
        <f t="shared" si="151"/>
        <v>0</v>
      </c>
      <c r="O228" s="51">
        <f t="shared" ref="O228:O234" si="153">(K228*100/J228)-100</f>
        <v>1835.989669075278</v>
      </c>
    </row>
    <row r="229" spans="1:15" x14ac:dyDescent="0.25">
      <c r="A229" s="29"/>
      <c r="B229" s="30">
        <v>41000</v>
      </c>
      <c r="C229" s="31" t="s">
        <v>207</v>
      </c>
      <c r="D229" s="32"/>
      <c r="E229" s="45"/>
      <c r="F229" s="34">
        <f>SUM(F230)</f>
        <v>0</v>
      </c>
      <c r="G229" s="34">
        <f t="shared" ref="G229:N230" si="154">SUM(G230)</f>
        <v>7510896.9900000002</v>
      </c>
      <c r="H229" s="34">
        <f t="shared" si="154"/>
        <v>0</v>
      </c>
      <c r="I229" s="34">
        <f t="shared" si="154"/>
        <v>0</v>
      </c>
      <c r="J229" s="34">
        <f t="shared" si="154"/>
        <v>7510896.9900000002</v>
      </c>
      <c r="K229" s="34">
        <f t="shared" si="154"/>
        <v>146970781</v>
      </c>
      <c r="L229" s="34">
        <f t="shared" si="154"/>
        <v>0</v>
      </c>
      <c r="M229" s="34" t="e">
        <f t="shared" si="152"/>
        <v>#DIV/0!</v>
      </c>
      <c r="N229" s="34">
        <f t="shared" si="154"/>
        <v>0</v>
      </c>
      <c r="O229" s="34">
        <f t="shared" si="153"/>
        <v>1856.7673634144728</v>
      </c>
    </row>
    <row r="230" spans="1:15" x14ac:dyDescent="0.25">
      <c r="A230" s="29"/>
      <c r="B230" s="35"/>
      <c r="C230" s="36">
        <v>41500</v>
      </c>
      <c r="D230" s="37" t="s">
        <v>208</v>
      </c>
      <c r="E230" s="44"/>
      <c r="F230" s="39">
        <f>SUM(F231)</f>
        <v>0</v>
      </c>
      <c r="G230" s="39">
        <f t="shared" si="154"/>
        <v>7510896.9900000002</v>
      </c>
      <c r="H230" s="39">
        <f t="shared" si="154"/>
        <v>0</v>
      </c>
      <c r="I230" s="39">
        <f t="shared" si="154"/>
        <v>0</v>
      </c>
      <c r="J230" s="39">
        <f t="shared" si="154"/>
        <v>7510896.9900000002</v>
      </c>
      <c r="K230" s="39">
        <f t="shared" si="154"/>
        <v>146970781</v>
      </c>
      <c r="L230" s="39">
        <f t="shared" si="154"/>
        <v>0</v>
      </c>
      <c r="M230" s="39" t="e">
        <f t="shared" si="152"/>
        <v>#DIV/0!</v>
      </c>
      <c r="N230" s="39">
        <f t="shared" si="154"/>
        <v>0</v>
      </c>
      <c r="O230" s="39">
        <f t="shared" si="153"/>
        <v>1856.7673634144728</v>
      </c>
    </row>
    <row r="231" spans="1:15" ht="45" x14ac:dyDescent="0.25">
      <c r="A231" s="24"/>
      <c r="B231" s="56"/>
      <c r="C231" s="57"/>
      <c r="D231" s="58">
        <v>41501</v>
      </c>
      <c r="E231" s="59" t="s">
        <v>209</v>
      </c>
      <c r="F231" s="51"/>
      <c r="G231" s="40">
        <f>SUM([1]COG_PARTIDA_ESPECIFICA!$AC$262)</f>
        <v>7510896.9900000002</v>
      </c>
      <c r="H231" s="40">
        <f>SUM([1]COG_PARTIDA_ESPECIFICA!$AQ$262)</f>
        <v>0</v>
      </c>
      <c r="I231" s="40">
        <f>SUM([1]COG_PARTIDA_ESPECIFICA!$AP$262)</f>
        <v>0</v>
      </c>
      <c r="J231" s="40">
        <f>SUM(F231:I231)</f>
        <v>7510896.9900000002</v>
      </c>
      <c r="K231" s="40">
        <v>146970781</v>
      </c>
      <c r="L231" s="51"/>
      <c r="M231" s="51" t="e">
        <f t="shared" si="152"/>
        <v>#DIV/0!</v>
      </c>
      <c r="N231" s="51"/>
      <c r="O231" s="51">
        <f t="shared" si="153"/>
        <v>1856.7673634144728</v>
      </c>
    </row>
    <row r="232" spans="1:15" x14ac:dyDescent="0.25">
      <c r="A232" s="29"/>
      <c r="B232" s="30">
        <v>44000</v>
      </c>
      <c r="C232" s="31" t="s">
        <v>210</v>
      </c>
      <c r="D232" s="32"/>
      <c r="E232" s="45"/>
      <c r="F232" s="34">
        <f t="shared" ref="F232:N233" si="155">SUM(F233)</f>
        <v>60000</v>
      </c>
      <c r="G232" s="34">
        <f t="shared" si="155"/>
        <v>0</v>
      </c>
      <c r="H232" s="34">
        <f t="shared" si="155"/>
        <v>25000</v>
      </c>
      <c r="I232" s="34">
        <f t="shared" si="155"/>
        <v>0</v>
      </c>
      <c r="J232" s="34">
        <f t="shared" si="155"/>
        <v>85000</v>
      </c>
      <c r="K232" s="34">
        <f t="shared" ref="K232:K233" si="156">SUM(K233)</f>
        <v>85000</v>
      </c>
      <c r="L232" s="34">
        <f t="shared" si="155"/>
        <v>25000</v>
      </c>
      <c r="M232" s="34">
        <f t="shared" si="152"/>
        <v>41.666666666666657</v>
      </c>
      <c r="N232" s="34">
        <f t="shared" si="155"/>
        <v>0</v>
      </c>
      <c r="O232" s="34">
        <f t="shared" si="153"/>
        <v>0</v>
      </c>
    </row>
    <row r="233" spans="1:15" x14ac:dyDescent="0.25">
      <c r="A233" s="29"/>
      <c r="B233" s="35"/>
      <c r="C233" s="36">
        <v>44500</v>
      </c>
      <c r="D233" s="37" t="s">
        <v>211</v>
      </c>
      <c r="E233" s="44"/>
      <c r="F233" s="39">
        <f t="shared" si="155"/>
        <v>60000</v>
      </c>
      <c r="G233" s="39">
        <f t="shared" si="155"/>
        <v>0</v>
      </c>
      <c r="H233" s="39">
        <f t="shared" si="155"/>
        <v>25000</v>
      </c>
      <c r="I233" s="39">
        <f t="shared" si="155"/>
        <v>0</v>
      </c>
      <c r="J233" s="39">
        <f t="shared" si="155"/>
        <v>85000</v>
      </c>
      <c r="K233" s="39">
        <f t="shared" si="156"/>
        <v>85000</v>
      </c>
      <c r="L233" s="39">
        <f t="shared" si="155"/>
        <v>25000</v>
      </c>
      <c r="M233" s="39">
        <f t="shared" si="152"/>
        <v>41.666666666666657</v>
      </c>
      <c r="N233" s="39">
        <f t="shared" si="155"/>
        <v>0</v>
      </c>
      <c r="O233" s="39">
        <f t="shared" si="153"/>
        <v>0</v>
      </c>
    </row>
    <row r="234" spans="1:15" ht="30" x14ac:dyDescent="0.25">
      <c r="A234" s="29"/>
      <c r="B234" s="41"/>
      <c r="C234" s="35"/>
      <c r="D234" s="42">
        <v>44502</v>
      </c>
      <c r="E234" s="43" t="s">
        <v>212</v>
      </c>
      <c r="F234" s="40">
        <v>60000</v>
      </c>
      <c r="G234" s="40">
        <f>SUM([1]COG_PARTIDA_ESPECIFICA!$AC$265)</f>
        <v>0</v>
      </c>
      <c r="H234" s="40">
        <f>SUM([1]COG_PARTIDA_ESPECIFICA!$AQ$265)</f>
        <v>25000</v>
      </c>
      <c r="I234" s="40">
        <f>SUM([1]COG_PARTIDA_ESPECIFICA!$AP$265)</f>
        <v>0</v>
      </c>
      <c r="J234" s="40">
        <f>SUM(F234:I234)</f>
        <v>85000</v>
      </c>
      <c r="K234" s="40">
        <v>85000</v>
      </c>
      <c r="L234" s="40">
        <f>K234-F234</f>
        <v>25000</v>
      </c>
      <c r="M234" s="40">
        <f t="shared" si="152"/>
        <v>41.666666666666657</v>
      </c>
      <c r="N234" s="40">
        <f>K234-J234</f>
        <v>0</v>
      </c>
      <c r="O234" s="40">
        <f t="shared" si="153"/>
        <v>0</v>
      </c>
    </row>
    <row r="235" spans="1:15" x14ac:dyDescent="0.25">
      <c r="A235" s="29"/>
      <c r="B235" s="41"/>
      <c r="C235" s="35"/>
      <c r="D235" s="42"/>
      <c r="E235" s="43"/>
      <c r="F235" s="40"/>
      <c r="G235" s="40"/>
      <c r="H235" s="40"/>
      <c r="I235" s="40"/>
      <c r="J235" s="40"/>
      <c r="K235" s="40"/>
      <c r="L235" s="40"/>
      <c r="M235" s="40"/>
      <c r="N235" s="40"/>
      <c r="O235" s="40"/>
    </row>
    <row r="236" spans="1:15" x14ac:dyDescent="0.25">
      <c r="A236" s="24">
        <v>50000</v>
      </c>
      <c r="B236" s="25" t="s">
        <v>213</v>
      </c>
      <c r="C236" s="26"/>
      <c r="D236" s="26"/>
      <c r="E236" s="50"/>
      <c r="F236" s="51">
        <f>SUM(F237,F248,F255,F258,F261,F270)</f>
        <v>10459557</v>
      </c>
      <c r="G236" s="51">
        <f t="shared" ref="G236:N236" si="157">SUM(G237,G248,G255,G258,G261,G270)</f>
        <v>4307868</v>
      </c>
      <c r="H236" s="51">
        <f t="shared" si="157"/>
        <v>569686.16</v>
      </c>
      <c r="I236" s="51">
        <f t="shared" si="157"/>
        <v>-340000</v>
      </c>
      <c r="J236" s="51">
        <f t="shared" si="157"/>
        <v>14997111.16</v>
      </c>
      <c r="K236" s="51">
        <f t="shared" si="157"/>
        <v>25107408.300000001</v>
      </c>
      <c r="L236" s="51">
        <f t="shared" si="157"/>
        <v>14507904.9</v>
      </c>
      <c r="M236" s="40">
        <f t="shared" ref="M236:M257" si="158">(K236*100/F236)-100</f>
        <v>140.0427503765217</v>
      </c>
      <c r="N236" s="51">
        <f t="shared" si="157"/>
        <v>11232550.74</v>
      </c>
      <c r="O236" s="40">
        <f t="shared" ref="O236:O257" si="159">(K236*100/J236)-100</f>
        <v>67.414964336371554</v>
      </c>
    </row>
    <row r="237" spans="1:15" x14ac:dyDescent="0.25">
      <c r="A237" s="29"/>
      <c r="B237" s="30">
        <v>51000</v>
      </c>
      <c r="C237" s="31" t="s">
        <v>214</v>
      </c>
      <c r="D237" s="32"/>
      <c r="E237" s="45"/>
      <c r="F237" s="34">
        <f>SUM(F238,F240,F242,F246)</f>
        <v>1144802</v>
      </c>
      <c r="G237" s="34">
        <f t="shared" ref="G237:L237" si="160">SUM(G238,G240,G242,G246)</f>
        <v>2847914</v>
      </c>
      <c r="H237" s="34">
        <f t="shared" si="160"/>
        <v>130000</v>
      </c>
      <c r="I237" s="34">
        <f t="shared" si="160"/>
        <v>-340000</v>
      </c>
      <c r="J237" s="34">
        <f t="shared" si="160"/>
        <v>3782716</v>
      </c>
      <c r="K237" s="34">
        <f t="shared" si="160"/>
        <v>5669522.3799999999</v>
      </c>
      <c r="L237" s="34">
        <f t="shared" si="160"/>
        <v>4524720.38</v>
      </c>
      <c r="M237" s="34">
        <f t="shared" si="158"/>
        <v>395.24043284340871</v>
      </c>
      <c r="N237" s="34">
        <f t="shared" ref="N237" si="161">SUM(N238,N240,N242,N246)</f>
        <v>1936806.38</v>
      </c>
      <c r="O237" s="34">
        <f t="shared" si="159"/>
        <v>49.879673229499645</v>
      </c>
    </row>
    <row r="238" spans="1:15" x14ac:dyDescent="0.25">
      <c r="A238" s="29"/>
      <c r="B238" s="35"/>
      <c r="C238" s="36">
        <v>51100</v>
      </c>
      <c r="D238" s="37" t="s">
        <v>215</v>
      </c>
      <c r="E238" s="44"/>
      <c r="F238" s="39">
        <f t="shared" ref="F238:N238" si="162">SUM(F239)</f>
        <v>951528</v>
      </c>
      <c r="G238" s="39">
        <f t="shared" si="162"/>
        <v>463560</v>
      </c>
      <c r="H238" s="39">
        <f t="shared" si="162"/>
        <v>0</v>
      </c>
      <c r="I238" s="39">
        <f t="shared" si="162"/>
        <v>-340000</v>
      </c>
      <c r="J238" s="39">
        <f t="shared" si="162"/>
        <v>1075088</v>
      </c>
      <c r="K238" s="39">
        <f t="shared" si="162"/>
        <v>3916862.92</v>
      </c>
      <c r="L238" s="39">
        <f t="shared" si="162"/>
        <v>2965334.92</v>
      </c>
      <c r="M238" s="39">
        <f t="shared" si="158"/>
        <v>311.63927073086654</v>
      </c>
      <c r="N238" s="39">
        <f t="shared" si="162"/>
        <v>2841774.92</v>
      </c>
      <c r="O238" s="39">
        <f t="shared" si="159"/>
        <v>264.3295172116143</v>
      </c>
    </row>
    <row r="239" spans="1:15" ht="30" x14ac:dyDescent="0.25">
      <c r="A239" s="29"/>
      <c r="B239" s="41"/>
      <c r="C239" s="35"/>
      <c r="D239" s="42">
        <v>51101</v>
      </c>
      <c r="E239" s="43" t="s">
        <v>215</v>
      </c>
      <c r="F239" s="40">
        <v>951528</v>
      </c>
      <c r="G239" s="40">
        <f>SUM([1]COG_PARTIDA_ESPECIFICA!$AC$270)</f>
        <v>463560</v>
      </c>
      <c r="H239" s="40">
        <f>SUM([1]COG_PARTIDA_ESPECIFICA!$AQ$270)</f>
        <v>0</v>
      </c>
      <c r="I239" s="40">
        <f>SUM([1]COG_PARTIDA_ESPECIFICA!$AP$270)</f>
        <v>-340000</v>
      </c>
      <c r="J239" s="40">
        <f>SUM(F239:I239)</f>
        <v>1075088</v>
      </c>
      <c r="K239" s="40">
        <v>3916862.92</v>
      </c>
      <c r="L239" s="40">
        <f>K239-F239</f>
        <v>2965334.92</v>
      </c>
      <c r="M239" s="40">
        <f t="shared" si="158"/>
        <v>311.63927073086654</v>
      </c>
      <c r="N239" s="40">
        <f>K239-J239</f>
        <v>2841774.92</v>
      </c>
      <c r="O239" s="40">
        <f t="shared" si="159"/>
        <v>264.3295172116143</v>
      </c>
    </row>
    <row r="240" spans="1:15" x14ac:dyDescent="0.25">
      <c r="A240" s="29"/>
      <c r="B240" s="35"/>
      <c r="C240" s="36" t="s">
        <v>216</v>
      </c>
      <c r="D240" s="37"/>
      <c r="E240" s="44"/>
      <c r="F240" s="39">
        <f>SUM(F241)</f>
        <v>0</v>
      </c>
      <c r="G240" s="39">
        <f t="shared" ref="G240:N240" si="163">SUM(G241)</f>
        <v>0</v>
      </c>
      <c r="H240" s="39">
        <f t="shared" si="163"/>
        <v>50000</v>
      </c>
      <c r="I240" s="39">
        <f t="shared" si="163"/>
        <v>0</v>
      </c>
      <c r="J240" s="39">
        <f t="shared" si="163"/>
        <v>50000</v>
      </c>
      <c r="K240" s="39">
        <f t="shared" si="163"/>
        <v>0</v>
      </c>
      <c r="L240" s="39">
        <f t="shared" si="163"/>
        <v>0</v>
      </c>
      <c r="M240" s="39" t="e">
        <f t="shared" si="158"/>
        <v>#DIV/0!</v>
      </c>
      <c r="N240" s="39">
        <f t="shared" si="163"/>
        <v>0</v>
      </c>
      <c r="O240" s="39">
        <f t="shared" si="159"/>
        <v>-100</v>
      </c>
    </row>
    <row r="241" spans="1:15" ht="30" x14ac:dyDescent="0.25">
      <c r="A241" s="29"/>
      <c r="B241" s="41"/>
      <c r="C241" s="57"/>
      <c r="D241" s="60">
        <v>51201</v>
      </c>
      <c r="E241" s="61" t="s">
        <v>217</v>
      </c>
      <c r="F241" s="40"/>
      <c r="G241" s="40">
        <f>SUM([1]COG_PARTIDA_ESPECIFICA!$AC$272)</f>
        <v>0</v>
      </c>
      <c r="H241" s="40">
        <f>SUM([1]COG_PARTIDA_ESPECIFICA!$AQ$272)</f>
        <v>50000</v>
      </c>
      <c r="I241" s="40">
        <f>SUM([1]COG_PARTIDA_ESPECIFICA!$AP$272)</f>
        <v>0</v>
      </c>
      <c r="J241" s="40">
        <f>SUM(F241:I241)</f>
        <v>50000</v>
      </c>
      <c r="K241" s="40"/>
      <c r="L241" s="40"/>
      <c r="M241" s="40" t="e">
        <f t="shared" si="158"/>
        <v>#DIV/0!</v>
      </c>
      <c r="N241" s="40"/>
      <c r="O241" s="40">
        <f t="shared" si="159"/>
        <v>-100</v>
      </c>
    </row>
    <row r="242" spans="1:15" x14ac:dyDescent="0.25">
      <c r="A242" s="29"/>
      <c r="B242" s="35"/>
      <c r="C242" s="36">
        <v>51500</v>
      </c>
      <c r="D242" s="37" t="s">
        <v>218</v>
      </c>
      <c r="E242" s="44"/>
      <c r="F242" s="39">
        <f>SUM(F243:F245)</f>
        <v>124318</v>
      </c>
      <c r="G242" s="39">
        <f t="shared" ref="G242:L242" si="164">SUM(G243:G245)</f>
        <v>2301401</v>
      </c>
      <c r="H242" s="39">
        <f t="shared" si="164"/>
        <v>0</v>
      </c>
      <c r="I242" s="39">
        <f t="shared" si="164"/>
        <v>0</v>
      </c>
      <c r="J242" s="39">
        <f t="shared" si="164"/>
        <v>2425719</v>
      </c>
      <c r="K242" s="39">
        <f t="shared" si="164"/>
        <v>396919.57999999996</v>
      </c>
      <c r="L242" s="39">
        <f t="shared" si="164"/>
        <v>272601.57999999996</v>
      </c>
      <c r="M242" s="39">
        <f t="shared" si="158"/>
        <v>219.27764281922163</v>
      </c>
      <c r="N242" s="39">
        <f>SUM(N243:N245)</f>
        <v>-2028799.42</v>
      </c>
      <c r="O242" s="39">
        <f t="shared" si="159"/>
        <v>-83.637033803173409</v>
      </c>
    </row>
    <row r="243" spans="1:15" ht="30" x14ac:dyDescent="0.25">
      <c r="A243" s="29"/>
      <c r="B243" s="41"/>
      <c r="C243" s="35"/>
      <c r="D243" s="42">
        <v>51501</v>
      </c>
      <c r="E243" s="43" t="s">
        <v>219</v>
      </c>
      <c r="F243" s="40">
        <v>124318</v>
      </c>
      <c r="G243" s="40">
        <f>SUM([1]COG_PARTIDA_ESPECIFICA!$AC$274)</f>
        <v>2268828</v>
      </c>
      <c r="H243" s="40">
        <f>SUM([1]COG_PARTIDA_ESPECIFICA!$AQ$274)</f>
        <v>0</v>
      </c>
      <c r="I243" s="40">
        <f>SUM([1]COG_PARTIDA_ESPECIFICA!$AP$274)</f>
        <v>0</v>
      </c>
      <c r="J243" s="40">
        <f t="shared" ref="J243:J245" si="165">SUM(F243:I243)</f>
        <v>2393146</v>
      </c>
      <c r="K243" s="40"/>
      <c r="L243" s="40">
        <f>K243-F243</f>
        <v>-124318</v>
      </c>
      <c r="M243" s="40">
        <f t="shared" si="158"/>
        <v>-100</v>
      </c>
      <c r="N243" s="40">
        <f>K243-J243</f>
        <v>-2393146</v>
      </c>
      <c r="O243" s="40">
        <f t="shared" si="159"/>
        <v>-100</v>
      </c>
    </row>
    <row r="244" spans="1:15" x14ac:dyDescent="0.25">
      <c r="A244" s="29"/>
      <c r="B244" s="41"/>
      <c r="C244" s="35"/>
      <c r="D244" s="42">
        <v>51502</v>
      </c>
      <c r="E244" s="43" t="s">
        <v>220</v>
      </c>
      <c r="F244" s="40"/>
      <c r="G244" s="40">
        <f>SUM([1]COG_PARTIDA_ESPECIFICA!$AC$275)</f>
        <v>0</v>
      </c>
      <c r="H244" s="40">
        <f>SUM([1]COG_PARTIDA_ESPECIFICA!$AQ$275)</f>
        <v>0</v>
      </c>
      <c r="I244" s="40">
        <f>SUM([1]COG_PARTIDA_ESPECIFICA!$AP$275)</f>
        <v>0</v>
      </c>
      <c r="J244" s="40">
        <f t="shared" si="165"/>
        <v>0</v>
      </c>
      <c r="K244" s="40">
        <v>189419.58</v>
      </c>
      <c r="L244" s="40">
        <f>K244-F244</f>
        <v>189419.58</v>
      </c>
      <c r="M244" s="40" t="e">
        <f t="shared" si="158"/>
        <v>#DIV/0!</v>
      </c>
      <c r="N244" s="40">
        <f>K244-J244</f>
        <v>189419.58</v>
      </c>
      <c r="O244" s="40" t="e">
        <f t="shared" si="159"/>
        <v>#DIV/0!</v>
      </c>
    </row>
    <row r="245" spans="1:15" x14ac:dyDescent="0.25">
      <c r="A245" s="29"/>
      <c r="B245" s="41"/>
      <c r="C245" s="35"/>
      <c r="D245" s="42">
        <v>51503</v>
      </c>
      <c r="E245" s="43" t="s">
        <v>221</v>
      </c>
      <c r="F245" s="40"/>
      <c r="G245" s="40">
        <f>SUM([1]COG_PARTIDA_ESPECIFICA!$AC$276)</f>
        <v>32573</v>
      </c>
      <c r="H245" s="40">
        <f>SUM([1]COG_PARTIDA_ESPECIFICA!$AQ$276)</f>
        <v>0</v>
      </c>
      <c r="I245" s="40">
        <f>SUM([1]COG_PARTIDA_ESPECIFICA!$AP$276)</f>
        <v>0</v>
      </c>
      <c r="J245" s="40">
        <f t="shared" si="165"/>
        <v>32573</v>
      </c>
      <c r="K245" s="40">
        <v>207500</v>
      </c>
      <c r="L245" s="40">
        <f>K245-F245</f>
        <v>207500</v>
      </c>
      <c r="M245" s="40" t="e">
        <f t="shared" si="158"/>
        <v>#DIV/0!</v>
      </c>
      <c r="N245" s="40">
        <f>K245-J245</f>
        <v>174927</v>
      </c>
      <c r="O245" s="40">
        <f t="shared" si="159"/>
        <v>537.03066957295925</v>
      </c>
    </row>
    <row r="246" spans="1:15" x14ac:dyDescent="0.25">
      <c r="A246" s="29"/>
      <c r="B246" s="35"/>
      <c r="C246" s="36">
        <v>51900</v>
      </c>
      <c r="D246" s="37" t="s">
        <v>222</v>
      </c>
      <c r="E246" s="44"/>
      <c r="F246" s="39">
        <f t="shared" ref="F246:N246" si="166">SUM(F247)</f>
        <v>68956</v>
      </c>
      <c r="G246" s="39">
        <f t="shared" si="166"/>
        <v>82953</v>
      </c>
      <c r="H246" s="39">
        <f t="shared" si="166"/>
        <v>80000</v>
      </c>
      <c r="I246" s="39">
        <f t="shared" si="166"/>
        <v>0</v>
      </c>
      <c r="J246" s="39">
        <f t="shared" si="166"/>
        <v>231909</v>
      </c>
      <c r="K246" s="39">
        <f t="shared" si="166"/>
        <v>1355739.88</v>
      </c>
      <c r="L246" s="39">
        <f t="shared" si="166"/>
        <v>1286783.8799999999</v>
      </c>
      <c r="M246" s="39">
        <f t="shared" si="158"/>
        <v>1866.094146992285</v>
      </c>
      <c r="N246" s="39">
        <f t="shared" si="166"/>
        <v>1123830.8799999999</v>
      </c>
      <c r="O246" s="39">
        <f t="shared" si="159"/>
        <v>484.59994221871511</v>
      </c>
    </row>
    <row r="247" spans="1:15" ht="30" x14ac:dyDescent="0.25">
      <c r="A247" s="29"/>
      <c r="B247" s="41"/>
      <c r="C247" s="54"/>
      <c r="D247" s="55">
        <v>51901</v>
      </c>
      <c r="E247" s="53" t="s">
        <v>222</v>
      </c>
      <c r="F247" s="40">
        <v>68956</v>
      </c>
      <c r="G247" s="40">
        <f>SUM([1]COG_PARTIDA_ESPECIFICA!$AC$278)</f>
        <v>82953</v>
      </c>
      <c r="H247" s="40">
        <f>SUM([1]COG_PARTIDA_ESPECIFICA!$AQ$278)</f>
        <v>80000</v>
      </c>
      <c r="I247" s="40">
        <f>SUM([1]COG_PARTIDA_ESPECIFICA!$AP$278)</f>
        <v>0</v>
      </c>
      <c r="J247" s="40">
        <f>SUM(F247:I247)</f>
        <v>231909</v>
      </c>
      <c r="K247" s="40">
        <v>1355739.88</v>
      </c>
      <c r="L247" s="40">
        <f>K247-F247</f>
        <v>1286783.8799999999</v>
      </c>
      <c r="M247" s="40">
        <f t="shared" si="158"/>
        <v>1866.094146992285</v>
      </c>
      <c r="N247" s="40">
        <f>K247-J247</f>
        <v>1123830.8799999999</v>
      </c>
      <c r="O247" s="40">
        <f t="shared" si="159"/>
        <v>484.59994221871511</v>
      </c>
    </row>
    <row r="248" spans="1:15" x14ac:dyDescent="0.25">
      <c r="A248" s="29"/>
      <c r="B248" s="30">
        <v>52000</v>
      </c>
      <c r="C248" s="31" t="s">
        <v>223</v>
      </c>
      <c r="D248" s="32"/>
      <c r="E248" s="45"/>
      <c r="F248" s="34">
        <f>SUM(F249,F251,F253)</f>
        <v>26187</v>
      </c>
      <c r="G248" s="34">
        <f t="shared" ref="G248:N248" si="167">SUM(G249,G251,G253)</f>
        <v>117492</v>
      </c>
      <c r="H248" s="34">
        <f t="shared" si="167"/>
        <v>12200</v>
      </c>
      <c r="I248" s="34">
        <f t="shared" si="167"/>
        <v>0</v>
      </c>
      <c r="J248" s="34">
        <f t="shared" si="167"/>
        <v>155879</v>
      </c>
      <c r="K248" s="34">
        <f t="shared" si="167"/>
        <v>822001.7</v>
      </c>
      <c r="L248" s="34">
        <f t="shared" si="167"/>
        <v>795814.7</v>
      </c>
      <c r="M248" s="34">
        <f t="shared" si="158"/>
        <v>3038.9685721923092</v>
      </c>
      <c r="N248" s="34">
        <f t="shared" si="167"/>
        <v>678322.7</v>
      </c>
      <c r="O248" s="34">
        <f t="shared" si="159"/>
        <v>427.33318792140062</v>
      </c>
    </row>
    <row r="249" spans="1:15" x14ac:dyDescent="0.25">
      <c r="A249" s="29"/>
      <c r="B249" s="35"/>
      <c r="C249" s="36">
        <v>52100</v>
      </c>
      <c r="D249" s="37" t="s">
        <v>224</v>
      </c>
      <c r="E249" s="44"/>
      <c r="F249" s="39">
        <f t="shared" ref="F249:N249" si="168">SUM(F250)</f>
        <v>26187</v>
      </c>
      <c r="G249" s="39">
        <f t="shared" si="168"/>
        <v>117492</v>
      </c>
      <c r="H249" s="39">
        <f t="shared" si="168"/>
        <v>0</v>
      </c>
      <c r="I249" s="39">
        <f t="shared" si="168"/>
        <v>0</v>
      </c>
      <c r="J249" s="39">
        <f t="shared" si="168"/>
        <v>143679</v>
      </c>
      <c r="K249" s="39">
        <f t="shared" si="168"/>
        <v>799321.7</v>
      </c>
      <c r="L249" s="39">
        <f t="shared" si="168"/>
        <v>773134.7</v>
      </c>
      <c r="M249" s="39">
        <f t="shared" si="158"/>
        <v>2952.360713331042</v>
      </c>
      <c r="N249" s="39">
        <f t="shared" si="168"/>
        <v>655642.69999999995</v>
      </c>
      <c r="O249" s="39">
        <f t="shared" si="159"/>
        <v>456.32465426401905</v>
      </c>
    </row>
    <row r="250" spans="1:15" ht="30" x14ac:dyDescent="0.25">
      <c r="A250" s="29"/>
      <c r="B250" s="41"/>
      <c r="C250" s="54"/>
      <c r="D250" s="55">
        <v>52101</v>
      </c>
      <c r="E250" s="53" t="s">
        <v>224</v>
      </c>
      <c r="F250" s="40">
        <v>26187</v>
      </c>
      <c r="G250" s="40">
        <f>SUM([1]COG_PARTIDA_ESPECIFICA!$AC$281)</f>
        <v>117492</v>
      </c>
      <c r="H250" s="40">
        <f>SUM([1]COG_PARTIDA_ESPECIFICA!$AQ$281)</f>
        <v>0</v>
      </c>
      <c r="I250" s="40">
        <f>SUM([1]COG_PARTIDA_ESPECIFICA!$AP$281)</f>
        <v>0</v>
      </c>
      <c r="J250" s="40">
        <f>SUM(F250:I250)</f>
        <v>143679</v>
      </c>
      <c r="K250" s="40">
        <v>799321.7</v>
      </c>
      <c r="L250" s="40">
        <f>K250-F250</f>
        <v>773134.7</v>
      </c>
      <c r="M250" s="40">
        <f t="shared" si="158"/>
        <v>2952.360713331042</v>
      </c>
      <c r="N250" s="40">
        <f>K250-J250</f>
        <v>655642.69999999995</v>
      </c>
      <c r="O250" s="40">
        <f t="shared" si="159"/>
        <v>456.32465426401905</v>
      </c>
    </row>
    <row r="251" spans="1:15" x14ac:dyDescent="0.25">
      <c r="A251" s="29"/>
      <c r="B251" s="35"/>
      <c r="C251" s="36">
        <v>52300</v>
      </c>
      <c r="D251" s="37" t="s">
        <v>225</v>
      </c>
      <c r="E251" s="44"/>
      <c r="F251" s="39">
        <f t="shared" ref="F251:N251" si="169">SUM(F252)</f>
        <v>0</v>
      </c>
      <c r="G251" s="39">
        <f t="shared" si="169"/>
        <v>0</v>
      </c>
      <c r="H251" s="39">
        <f t="shared" si="169"/>
        <v>0</v>
      </c>
      <c r="I251" s="39">
        <f t="shared" si="169"/>
        <v>0</v>
      </c>
      <c r="J251" s="39">
        <f t="shared" si="169"/>
        <v>0</v>
      </c>
      <c r="K251" s="39">
        <f t="shared" si="169"/>
        <v>22680</v>
      </c>
      <c r="L251" s="39">
        <f t="shared" si="169"/>
        <v>22680</v>
      </c>
      <c r="M251" s="39" t="e">
        <f t="shared" si="158"/>
        <v>#DIV/0!</v>
      </c>
      <c r="N251" s="39">
        <f t="shared" si="169"/>
        <v>22680</v>
      </c>
      <c r="O251" s="39" t="e">
        <f t="shared" si="159"/>
        <v>#DIV/0!</v>
      </c>
    </row>
    <row r="252" spans="1:15" ht="30" x14ac:dyDescent="0.25">
      <c r="A252" s="29"/>
      <c r="B252" s="41"/>
      <c r="C252" s="54"/>
      <c r="D252" s="55">
        <v>52301</v>
      </c>
      <c r="E252" s="53" t="s">
        <v>225</v>
      </c>
      <c r="F252" s="40"/>
      <c r="G252" s="40">
        <f>SUM([1]COG_PARTIDA_ESPECIFICA!$AC$283)</f>
        <v>0</v>
      </c>
      <c r="H252" s="40">
        <f>SUM([1]COG_PARTIDA_ESPECIFICA!$AQ$283)</f>
        <v>0</v>
      </c>
      <c r="I252" s="40">
        <f>SUM([1]COG_PARTIDA_ESPECIFICA!$AP$283)</f>
        <v>0</v>
      </c>
      <c r="J252" s="40">
        <f>SUM(F252:I252)</f>
        <v>0</v>
      </c>
      <c r="K252" s="40">
        <v>22680</v>
      </c>
      <c r="L252" s="40">
        <f>K252-F252</f>
        <v>22680</v>
      </c>
      <c r="M252" s="40" t="e">
        <f t="shared" si="158"/>
        <v>#DIV/0!</v>
      </c>
      <c r="N252" s="40">
        <f>K252-J252</f>
        <v>22680</v>
      </c>
      <c r="O252" s="40" t="e">
        <f t="shared" si="159"/>
        <v>#DIV/0!</v>
      </c>
    </row>
    <row r="253" spans="1:15" x14ac:dyDescent="0.25">
      <c r="A253" s="29"/>
      <c r="B253" s="35"/>
      <c r="C253" s="36" t="s">
        <v>226</v>
      </c>
      <c r="D253" s="37"/>
      <c r="E253" s="44"/>
      <c r="F253" s="39">
        <f>SUM(F254)</f>
        <v>0</v>
      </c>
      <c r="G253" s="39">
        <f t="shared" ref="G253:N253" si="170">SUM(G254)</f>
        <v>0</v>
      </c>
      <c r="H253" s="39">
        <f t="shared" si="170"/>
        <v>12200</v>
      </c>
      <c r="I253" s="39">
        <f t="shared" si="170"/>
        <v>0</v>
      </c>
      <c r="J253" s="39">
        <f t="shared" si="170"/>
        <v>12200</v>
      </c>
      <c r="K253" s="39">
        <f t="shared" si="170"/>
        <v>0</v>
      </c>
      <c r="L253" s="39">
        <f t="shared" si="170"/>
        <v>0</v>
      </c>
      <c r="M253" s="39" t="e">
        <f t="shared" si="158"/>
        <v>#DIV/0!</v>
      </c>
      <c r="N253" s="39">
        <f t="shared" si="170"/>
        <v>0</v>
      </c>
      <c r="O253" s="39">
        <f t="shared" si="159"/>
        <v>-100</v>
      </c>
    </row>
    <row r="254" spans="1:15" ht="30" x14ac:dyDescent="0.25">
      <c r="A254" s="29"/>
      <c r="B254" s="41"/>
      <c r="C254" s="62"/>
      <c r="D254" s="63">
        <v>52901</v>
      </c>
      <c r="E254" s="61" t="s">
        <v>227</v>
      </c>
      <c r="F254" s="40"/>
      <c r="G254" s="40">
        <f>SUM([1]COG_PARTIDA_ESPECIFICA!$AC$285)</f>
        <v>0</v>
      </c>
      <c r="H254" s="40">
        <f>SUM([1]COG_PARTIDA_ESPECIFICA!$AQ$285)</f>
        <v>12200</v>
      </c>
      <c r="I254" s="40">
        <f>SUM([1]COG_PARTIDA_ESPECIFICA!$AP$285)</f>
        <v>0</v>
      </c>
      <c r="J254" s="40">
        <f>SUM(F254:I254)</f>
        <v>12200</v>
      </c>
      <c r="K254" s="40"/>
      <c r="L254" s="40"/>
      <c r="M254" s="40" t="e">
        <f t="shared" si="158"/>
        <v>#DIV/0!</v>
      </c>
      <c r="N254" s="40"/>
      <c r="O254" s="40">
        <f t="shared" si="159"/>
        <v>-100</v>
      </c>
    </row>
    <row r="255" spans="1:15" x14ac:dyDescent="0.25">
      <c r="A255" s="29"/>
      <c r="B255" s="30">
        <v>54000</v>
      </c>
      <c r="C255" s="31" t="s">
        <v>228</v>
      </c>
      <c r="D255" s="32"/>
      <c r="E255" s="45"/>
      <c r="F255" s="34">
        <f t="shared" ref="F255:N256" si="171">SUM(F256)</f>
        <v>7406100</v>
      </c>
      <c r="G255" s="34">
        <f t="shared" si="171"/>
        <v>0</v>
      </c>
      <c r="H255" s="34">
        <f t="shared" si="171"/>
        <v>130000</v>
      </c>
      <c r="I255" s="34">
        <f t="shared" si="171"/>
        <v>0</v>
      </c>
      <c r="J255" s="34">
        <f t="shared" si="171"/>
        <v>7536100</v>
      </c>
      <c r="K255" s="34">
        <f t="shared" si="171"/>
        <v>370305</v>
      </c>
      <c r="L255" s="34">
        <f t="shared" si="171"/>
        <v>-7035795</v>
      </c>
      <c r="M255" s="34">
        <f t="shared" si="158"/>
        <v>-95</v>
      </c>
      <c r="N255" s="34">
        <f t="shared" si="171"/>
        <v>-7165795</v>
      </c>
      <c r="O255" s="34">
        <f t="shared" si="159"/>
        <v>-95.086251509401421</v>
      </c>
    </row>
    <row r="256" spans="1:15" x14ac:dyDescent="0.25">
      <c r="A256" s="29"/>
      <c r="B256" s="35"/>
      <c r="C256" s="36">
        <v>54100</v>
      </c>
      <c r="D256" s="37" t="s">
        <v>228</v>
      </c>
      <c r="E256" s="44"/>
      <c r="F256" s="39">
        <f t="shared" si="171"/>
        <v>7406100</v>
      </c>
      <c r="G256" s="39">
        <f t="shared" si="171"/>
        <v>0</v>
      </c>
      <c r="H256" s="39">
        <f t="shared" si="171"/>
        <v>130000</v>
      </c>
      <c r="I256" s="39">
        <f t="shared" si="171"/>
        <v>0</v>
      </c>
      <c r="J256" s="39">
        <f t="shared" si="171"/>
        <v>7536100</v>
      </c>
      <c r="K256" s="39">
        <f t="shared" si="171"/>
        <v>370305</v>
      </c>
      <c r="L256" s="39">
        <f t="shared" si="171"/>
        <v>-7035795</v>
      </c>
      <c r="M256" s="39">
        <f t="shared" si="158"/>
        <v>-95</v>
      </c>
      <c r="N256" s="39">
        <f t="shared" si="171"/>
        <v>-7165795</v>
      </c>
      <c r="O256" s="39">
        <f t="shared" si="159"/>
        <v>-95.086251509401421</v>
      </c>
    </row>
    <row r="257" spans="1:15" x14ac:dyDescent="0.25">
      <c r="A257" s="29"/>
      <c r="B257" s="41"/>
      <c r="C257" s="54"/>
      <c r="D257" s="55">
        <v>54101</v>
      </c>
      <c r="E257" s="53" t="s">
        <v>228</v>
      </c>
      <c r="F257" s="40">
        <v>7406100</v>
      </c>
      <c r="G257" s="40">
        <f>SUM([1]COG_PARTIDA_ESPECIFICA!$AC$292)</f>
        <v>0</v>
      </c>
      <c r="H257" s="40">
        <f>SUM([1]COG_PARTIDA_ESPECIFICA!$AQ$292)</f>
        <v>130000</v>
      </c>
      <c r="I257" s="40">
        <f>SUM([1]COG_PARTIDA_ESPECIFICA!$AP$292)</f>
        <v>0</v>
      </c>
      <c r="J257" s="40">
        <f>SUM(F257:I257)</f>
        <v>7536100</v>
      </c>
      <c r="K257" s="40">
        <v>370305</v>
      </c>
      <c r="L257" s="40">
        <f>K257-F257</f>
        <v>-7035795</v>
      </c>
      <c r="M257" s="40">
        <f t="shared" si="158"/>
        <v>-95</v>
      </c>
      <c r="N257" s="40">
        <f>K257-J257</f>
        <v>-7165795</v>
      </c>
      <c r="O257" s="40">
        <f t="shared" si="159"/>
        <v>-95.086251509401421</v>
      </c>
    </row>
    <row r="258" spans="1:15" x14ac:dyDescent="0.25">
      <c r="A258" s="29"/>
      <c r="B258" s="30">
        <v>55000</v>
      </c>
      <c r="C258" s="31" t="s">
        <v>229</v>
      </c>
      <c r="D258" s="32"/>
      <c r="E258" s="45"/>
      <c r="F258" s="34">
        <f>SUM(F259)</f>
        <v>0</v>
      </c>
      <c r="G258" s="34">
        <f t="shared" ref="G258:O259" si="172">SUM(G259)</f>
        <v>0</v>
      </c>
      <c r="H258" s="34">
        <f t="shared" si="172"/>
        <v>0</v>
      </c>
      <c r="I258" s="34">
        <f t="shared" si="172"/>
        <v>0</v>
      </c>
      <c r="J258" s="34">
        <f t="shared" si="172"/>
        <v>0</v>
      </c>
      <c r="K258" s="34">
        <f t="shared" si="172"/>
        <v>139946.4</v>
      </c>
      <c r="L258" s="34">
        <f t="shared" si="172"/>
        <v>0</v>
      </c>
      <c r="M258" s="34">
        <f t="shared" si="172"/>
        <v>0</v>
      </c>
      <c r="N258" s="34">
        <f t="shared" si="172"/>
        <v>0</v>
      </c>
      <c r="O258" s="34">
        <f t="shared" si="172"/>
        <v>0</v>
      </c>
    </row>
    <row r="259" spans="1:15" x14ac:dyDescent="0.25">
      <c r="A259" s="29"/>
      <c r="B259" s="35"/>
      <c r="C259" s="36">
        <v>55100</v>
      </c>
      <c r="D259" s="37" t="s">
        <v>229</v>
      </c>
      <c r="E259" s="44"/>
      <c r="F259" s="39">
        <f>SUM(F260)</f>
        <v>0</v>
      </c>
      <c r="G259" s="39">
        <f t="shared" si="172"/>
        <v>0</v>
      </c>
      <c r="H259" s="39">
        <f t="shared" si="172"/>
        <v>0</v>
      </c>
      <c r="I259" s="39">
        <f t="shared" si="172"/>
        <v>0</v>
      </c>
      <c r="J259" s="39">
        <f t="shared" si="172"/>
        <v>0</v>
      </c>
      <c r="K259" s="39">
        <f t="shared" si="172"/>
        <v>139946.4</v>
      </c>
      <c r="L259" s="39">
        <f t="shared" si="172"/>
        <v>0</v>
      </c>
      <c r="M259" s="39">
        <f t="shared" si="172"/>
        <v>0</v>
      </c>
      <c r="N259" s="39">
        <f t="shared" si="172"/>
        <v>0</v>
      </c>
      <c r="O259" s="39">
        <f t="shared" si="172"/>
        <v>0</v>
      </c>
    </row>
    <row r="260" spans="1:15" ht="30" x14ac:dyDescent="0.25">
      <c r="A260" s="29"/>
      <c r="B260" s="41"/>
      <c r="C260" s="54"/>
      <c r="D260" s="55">
        <v>55101</v>
      </c>
      <c r="E260" s="53" t="s">
        <v>229</v>
      </c>
      <c r="F260" s="40"/>
      <c r="G260" s="40"/>
      <c r="H260" s="40"/>
      <c r="I260" s="40"/>
      <c r="J260" s="40"/>
      <c r="K260" s="40">
        <v>139946.4</v>
      </c>
      <c r="L260" s="40"/>
      <c r="M260" s="40"/>
      <c r="N260" s="40"/>
      <c r="O260" s="40"/>
    </row>
    <row r="261" spans="1:15" x14ac:dyDescent="0.25">
      <c r="A261" s="29"/>
      <c r="B261" s="30">
        <v>56000</v>
      </c>
      <c r="C261" s="31" t="s">
        <v>230</v>
      </c>
      <c r="D261" s="32"/>
      <c r="E261" s="45"/>
      <c r="F261" s="34">
        <f>SUM(F262,F264,F266,F268)</f>
        <v>1882468</v>
      </c>
      <c r="G261" s="34">
        <f t="shared" ref="G261:N261" si="173">SUM(G262,G264,G266,G268)</f>
        <v>142462</v>
      </c>
      <c r="H261" s="34">
        <f t="shared" si="173"/>
        <v>297486.16000000003</v>
      </c>
      <c r="I261" s="34">
        <f t="shared" si="173"/>
        <v>0</v>
      </c>
      <c r="J261" s="34">
        <f t="shared" si="173"/>
        <v>2322416.16</v>
      </c>
      <c r="K261" s="34">
        <f t="shared" si="173"/>
        <v>18105632.82</v>
      </c>
      <c r="L261" s="34">
        <f t="shared" si="173"/>
        <v>16223164.82</v>
      </c>
      <c r="M261" s="34">
        <f t="shared" ref="M261:M272" si="174">(K261*100/F261)-100</f>
        <v>861.8029533569761</v>
      </c>
      <c r="N261" s="34">
        <f t="shared" si="173"/>
        <v>15783216.66</v>
      </c>
      <c r="O261" s="34">
        <f t="shared" ref="O261:O272" si="175">(K261*100/J261)-100</f>
        <v>679.60329125508667</v>
      </c>
    </row>
    <row r="262" spans="1:15" x14ac:dyDescent="0.25">
      <c r="A262" s="29"/>
      <c r="B262" s="35"/>
      <c r="C262" s="36">
        <v>56400</v>
      </c>
      <c r="D262" s="37" t="s">
        <v>231</v>
      </c>
      <c r="E262" s="44"/>
      <c r="F262" s="39">
        <f t="shared" ref="F262:N262" si="176">SUM(F263)</f>
        <v>1629100</v>
      </c>
      <c r="G262" s="39">
        <f t="shared" si="176"/>
        <v>0</v>
      </c>
      <c r="H262" s="39">
        <f t="shared" si="176"/>
        <v>166800</v>
      </c>
      <c r="I262" s="39">
        <f t="shared" si="176"/>
        <v>0</v>
      </c>
      <c r="J262" s="39">
        <f t="shared" si="176"/>
        <v>1795900</v>
      </c>
      <c r="K262" s="39">
        <f t="shared" si="176"/>
        <v>16745143.27</v>
      </c>
      <c r="L262" s="39">
        <f t="shared" si="176"/>
        <v>15116043.27</v>
      </c>
      <c r="M262" s="39">
        <f t="shared" si="174"/>
        <v>927.8769424835798</v>
      </c>
      <c r="N262" s="39">
        <f t="shared" si="176"/>
        <v>14949243.27</v>
      </c>
      <c r="O262" s="39">
        <f t="shared" si="175"/>
        <v>832.40955899548976</v>
      </c>
    </row>
    <row r="263" spans="1:15" ht="30" x14ac:dyDescent="0.25">
      <c r="A263" s="29"/>
      <c r="B263" s="41"/>
      <c r="C263" s="35"/>
      <c r="D263" s="42">
        <v>56401</v>
      </c>
      <c r="E263" s="43" t="s">
        <v>232</v>
      </c>
      <c r="F263" s="40">
        <v>1629100</v>
      </c>
      <c r="G263" s="40">
        <f>SUM([1]COG_PARTIDA_ESPECIFICA!$AC$298)</f>
        <v>0</v>
      </c>
      <c r="H263" s="40">
        <f>SUM([1]COG_PARTIDA_ESPECIFICA!$AQ$298)</f>
        <v>166800</v>
      </c>
      <c r="I263" s="40">
        <f>SUM([1]COG_PARTIDA_ESPECIFICA!$AP$298)</f>
        <v>0</v>
      </c>
      <c r="J263" s="40">
        <f>SUM(F263:I263)</f>
        <v>1795900</v>
      </c>
      <c r="K263" s="40">
        <v>16745143.27</v>
      </c>
      <c r="L263" s="40">
        <f>K263-F263</f>
        <v>15116043.27</v>
      </c>
      <c r="M263" s="40">
        <f t="shared" si="174"/>
        <v>927.8769424835798</v>
      </c>
      <c r="N263" s="40">
        <f>K263-J263</f>
        <v>14949243.27</v>
      </c>
      <c r="O263" s="40">
        <f t="shared" si="175"/>
        <v>832.40955899548976</v>
      </c>
    </row>
    <row r="264" spans="1:15" x14ac:dyDescent="0.25">
      <c r="A264" s="29"/>
      <c r="B264" s="35"/>
      <c r="C264" s="36">
        <v>56500</v>
      </c>
      <c r="D264" s="37" t="s">
        <v>233</v>
      </c>
      <c r="E264" s="44"/>
      <c r="F264" s="39">
        <f t="shared" ref="F264:N264" si="177">SUM(F265)</f>
        <v>31368</v>
      </c>
      <c r="G264" s="39">
        <f t="shared" si="177"/>
        <v>142462</v>
      </c>
      <c r="H264" s="39">
        <f t="shared" si="177"/>
        <v>0</v>
      </c>
      <c r="I264" s="39">
        <f t="shared" si="177"/>
        <v>0</v>
      </c>
      <c r="J264" s="39">
        <f t="shared" si="177"/>
        <v>173830</v>
      </c>
      <c r="K264" s="39">
        <f t="shared" si="177"/>
        <v>1164329.55</v>
      </c>
      <c r="L264" s="39">
        <f t="shared" si="177"/>
        <v>1132961.55</v>
      </c>
      <c r="M264" s="39">
        <f t="shared" si="174"/>
        <v>3611.8386572302984</v>
      </c>
      <c r="N264" s="39">
        <f t="shared" si="177"/>
        <v>990499.55</v>
      </c>
      <c r="O264" s="39">
        <f t="shared" si="175"/>
        <v>569.80932520278429</v>
      </c>
    </row>
    <row r="265" spans="1:15" ht="30" x14ac:dyDescent="0.25">
      <c r="A265" s="29"/>
      <c r="B265" s="41"/>
      <c r="C265" s="35"/>
      <c r="D265" s="42">
        <v>56501</v>
      </c>
      <c r="E265" s="43" t="s">
        <v>233</v>
      </c>
      <c r="F265" s="40">
        <v>31368</v>
      </c>
      <c r="G265" s="40">
        <f>SUM([1]COG_PARTIDA_ESPECIFICA!$AC$300)</f>
        <v>142462</v>
      </c>
      <c r="H265" s="40">
        <f>SUM([1]COG_PARTIDA_ESPECIFICA!$AQ$300)</f>
        <v>0</v>
      </c>
      <c r="I265" s="40">
        <f>SUM([1]COG_PARTIDA_ESPECIFICA!$AP$300)</f>
        <v>0</v>
      </c>
      <c r="J265" s="40">
        <f>SUM(F265:I265)</f>
        <v>173830</v>
      </c>
      <c r="K265" s="40">
        <v>1164329.55</v>
      </c>
      <c r="L265" s="40">
        <f>K265-F265</f>
        <v>1132961.55</v>
      </c>
      <c r="M265" s="40">
        <f t="shared" si="174"/>
        <v>3611.8386572302984</v>
      </c>
      <c r="N265" s="40">
        <f>K265-J265</f>
        <v>990499.55</v>
      </c>
      <c r="O265" s="40">
        <f t="shared" si="175"/>
        <v>569.80932520278429</v>
      </c>
    </row>
    <row r="266" spans="1:15" x14ac:dyDescent="0.25">
      <c r="A266" s="29"/>
      <c r="B266" s="35"/>
      <c r="C266" s="36">
        <v>56600</v>
      </c>
      <c r="D266" s="37" t="s">
        <v>234</v>
      </c>
      <c r="E266" s="44"/>
      <c r="F266" s="39">
        <f t="shared" ref="F266:N266" si="178">SUM(F267)</f>
        <v>0</v>
      </c>
      <c r="G266" s="39">
        <f t="shared" si="178"/>
        <v>0</v>
      </c>
      <c r="H266" s="39">
        <f t="shared" si="178"/>
        <v>0</v>
      </c>
      <c r="I266" s="39">
        <f t="shared" si="178"/>
        <v>0</v>
      </c>
      <c r="J266" s="39">
        <f t="shared" si="178"/>
        <v>0</v>
      </c>
      <c r="K266" s="39">
        <f t="shared" si="178"/>
        <v>181160</v>
      </c>
      <c r="L266" s="39">
        <f t="shared" si="178"/>
        <v>181160</v>
      </c>
      <c r="M266" s="39" t="e">
        <f t="shared" si="174"/>
        <v>#DIV/0!</v>
      </c>
      <c r="N266" s="39">
        <f t="shared" si="178"/>
        <v>181160</v>
      </c>
      <c r="O266" s="39" t="e">
        <f t="shared" si="175"/>
        <v>#DIV/0!</v>
      </c>
    </row>
    <row r="267" spans="1:15" ht="45" x14ac:dyDescent="0.25">
      <c r="A267" s="29"/>
      <c r="B267" s="41"/>
      <c r="C267" s="35"/>
      <c r="D267" s="52">
        <v>56601</v>
      </c>
      <c r="E267" s="64" t="s">
        <v>234</v>
      </c>
      <c r="F267" s="40"/>
      <c r="G267" s="40">
        <f>SUM([1]COG_PARTIDA_ESPECIFICA!$AC$302)</f>
        <v>0</v>
      </c>
      <c r="H267" s="40">
        <f>SUM([1]COG_PARTIDA_ESPECIFICA!$AQ$302)</f>
        <v>0</v>
      </c>
      <c r="I267" s="40">
        <f>SUM([1]COG_PARTIDA_ESPECIFICA!$AP$302)</f>
        <v>0</v>
      </c>
      <c r="J267" s="40">
        <f>SUM(F267:I267)</f>
        <v>0</v>
      </c>
      <c r="K267" s="40">
        <v>181160</v>
      </c>
      <c r="L267" s="40">
        <f>K267-F267</f>
        <v>181160</v>
      </c>
      <c r="M267" s="40" t="e">
        <f t="shared" si="174"/>
        <v>#DIV/0!</v>
      </c>
      <c r="N267" s="40">
        <f>K267-J267</f>
        <v>181160</v>
      </c>
      <c r="O267" s="40" t="e">
        <f t="shared" si="175"/>
        <v>#DIV/0!</v>
      </c>
    </row>
    <row r="268" spans="1:15" x14ac:dyDescent="0.25">
      <c r="A268" s="29"/>
      <c r="B268" s="35"/>
      <c r="C268" s="36">
        <v>56700</v>
      </c>
      <c r="D268" s="37" t="s">
        <v>235</v>
      </c>
      <c r="E268" s="44"/>
      <c r="F268" s="39">
        <f>SUM(F269)</f>
        <v>222000</v>
      </c>
      <c r="G268" s="39">
        <f t="shared" ref="G268:N268" si="179">SUM(G269)</f>
        <v>0</v>
      </c>
      <c r="H268" s="39">
        <f t="shared" si="179"/>
        <v>130686.16</v>
      </c>
      <c r="I268" s="39">
        <f t="shared" si="179"/>
        <v>0</v>
      </c>
      <c r="J268" s="39">
        <f t="shared" si="179"/>
        <v>352686.16000000003</v>
      </c>
      <c r="K268" s="39">
        <f t="shared" si="179"/>
        <v>15000</v>
      </c>
      <c r="L268" s="39">
        <f t="shared" si="179"/>
        <v>-207000</v>
      </c>
      <c r="M268" s="39">
        <f t="shared" si="174"/>
        <v>-93.243243243243242</v>
      </c>
      <c r="N268" s="39">
        <f t="shared" si="179"/>
        <v>-337686.16000000003</v>
      </c>
      <c r="O268" s="39">
        <f t="shared" si="175"/>
        <v>-95.746926956249155</v>
      </c>
    </row>
    <row r="269" spans="1:15" ht="30" x14ac:dyDescent="0.25">
      <c r="A269" s="29"/>
      <c r="B269" s="41"/>
      <c r="C269" s="35"/>
      <c r="D269" s="52">
        <v>56701</v>
      </c>
      <c r="E269" s="65" t="s">
        <v>235</v>
      </c>
      <c r="F269" s="40">
        <v>222000</v>
      </c>
      <c r="G269" s="40">
        <f>SUM([1]COG_PARTIDA_ESPECIFICA!$AC$304)</f>
        <v>0</v>
      </c>
      <c r="H269" s="40">
        <f>SUM([1]COG_PARTIDA_ESPECIFICA!$AQ$304)</f>
        <v>130686.16</v>
      </c>
      <c r="I269" s="40">
        <f>SUM([1]COG_PARTIDA_ESPECIFICA!$AP$304)</f>
        <v>0</v>
      </c>
      <c r="J269" s="40">
        <f>SUM(F269:I269)</f>
        <v>352686.16000000003</v>
      </c>
      <c r="K269" s="40">
        <v>15000</v>
      </c>
      <c r="L269" s="40">
        <f>K269-F269</f>
        <v>-207000</v>
      </c>
      <c r="M269" s="40">
        <f t="shared" si="174"/>
        <v>-93.243243243243242</v>
      </c>
      <c r="N269" s="40">
        <f>K269-J269</f>
        <v>-337686.16000000003</v>
      </c>
      <c r="O269" s="40">
        <f t="shared" si="175"/>
        <v>-95.746926956249155</v>
      </c>
    </row>
    <row r="270" spans="1:15" x14ac:dyDescent="0.25">
      <c r="A270" s="29"/>
      <c r="B270" s="30">
        <v>59000</v>
      </c>
      <c r="C270" s="31" t="s">
        <v>236</v>
      </c>
      <c r="D270" s="32"/>
      <c r="E270" s="45"/>
      <c r="F270" s="34">
        <f>SUM(F271)</f>
        <v>0</v>
      </c>
      <c r="G270" s="34">
        <f t="shared" ref="G270:N271" si="180">SUM(G271)</f>
        <v>1200000</v>
      </c>
      <c r="H270" s="34">
        <f t="shared" si="180"/>
        <v>0</v>
      </c>
      <c r="I270" s="34">
        <f t="shared" si="180"/>
        <v>0</v>
      </c>
      <c r="J270" s="34">
        <f t="shared" si="180"/>
        <v>1200000</v>
      </c>
      <c r="K270" s="34">
        <f t="shared" si="180"/>
        <v>0</v>
      </c>
      <c r="L270" s="34">
        <f t="shared" si="180"/>
        <v>0</v>
      </c>
      <c r="M270" s="34" t="e">
        <f t="shared" si="174"/>
        <v>#DIV/0!</v>
      </c>
      <c r="N270" s="34">
        <f t="shared" si="180"/>
        <v>0</v>
      </c>
      <c r="O270" s="34">
        <f t="shared" si="175"/>
        <v>-100</v>
      </c>
    </row>
    <row r="271" spans="1:15" x14ac:dyDescent="0.25">
      <c r="A271" s="29"/>
      <c r="B271" s="35"/>
      <c r="C271" s="36">
        <v>59700</v>
      </c>
      <c r="D271" s="37" t="s">
        <v>237</v>
      </c>
      <c r="E271" s="44"/>
      <c r="F271" s="39">
        <f>SUM(F272)</f>
        <v>0</v>
      </c>
      <c r="G271" s="39">
        <f t="shared" si="180"/>
        <v>1200000</v>
      </c>
      <c r="H271" s="39">
        <f t="shared" si="180"/>
        <v>0</v>
      </c>
      <c r="I271" s="39">
        <f t="shared" si="180"/>
        <v>0</v>
      </c>
      <c r="J271" s="39">
        <f t="shared" si="180"/>
        <v>1200000</v>
      </c>
      <c r="K271" s="39">
        <f t="shared" si="180"/>
        <v>0</v>
      </c>
      <c r="L271" s="39">
        <f t="shared" si="180"/>
        <v>0</v>
      </c>
      <c r="M271" s="39" t="e">
        <f t="shared" si="174"/>
        <v>#DIV/0!</v>
      </c>
      <c r="N271" s="39">
        <f t="shared" si="180"/>
        <v>0</v>
      </c>
      <c r="O271" s="39">
        <f t="shared" si="175"/>
        <v>-100</v>
      </c>
    </row>
    <row r="272" spans="1:15" ht="30" x14ac:dyDescent="0.25">
      <c r="A272" s="29"/>
      <c r="B272" s="66"/>
      <c r="C272" s="67"/>
      <c r="D272" s="63">
        <v>59701</v>
      </c>
      <c r="E272" s="61" t="s">
        <v>237</v>
      </c>
      <c r="F272" s="40"/>
      <c r="G272" s="40">
        <f>SUM([1]COG_PARTIDA_ESPECIFICA!$AC$309)</f>
        <v>1200000</v>
      </c>
      <c r="H272" s="40">
        <f>SUM([1]COG_PARTIDA_ESPECIFICA!$AQ$309)</f>
        <v>0</v>
      </c>
      <c r="I272" s="40">
        <f>SUM([1]COG_PARTIDA_ESPECIFICA!$AP$309)</f>
        <v>0</v>
      </c>
      <c r="J272" s="40">
        <f>SUM(F272:I272)</f>
        <v>1200000</v>
      </c>
      <c r="K272" s="40"/>
      <c r="L272" s="40"/>
      <c r="M272" s="40" t="e">
        <f t="shared" si="174"/>
        <v>#DIV/0!</v>
      </c>
      <c r="N272" s="40"/>
      <c r="O272" s="40">
        <f t="shared" si="175"/>
        <v>-100</v>
      </c>
    </row>
    <row r="273" spans="1:15" x14ac:dyDescent="0.25">
      <c r="A273" s="29"/>
      <c r="B273" s="68"/>
      <c r="C273" s="69"/>
      <c r="D273" s="55"/>
      <c r="E273" s="53"/>
      <c r="F273" s="40"/>
      <c r="G273" s="40"/>
      <c r="H273" s="40"/>
      <c r="I273" s="40"/>
      <c r="J273" s="40"/>
      <c r="K273" s="40"/>
      <c r="L273" s="40"/>
      <c r="M273" s="40"/>
      <c r="N273" s="40"/>
      <c r="O273" s="40"/>
    </row>
    <row r="274" spans="1:15" x14ac:dyDescent="0.25">
      <c r="A274" s="24">
        <v>60000</v>
      </c>
      <c r="B274" s="25" t="s">
        <v>238</v>
      </c>
      <c r="C274" s="26"/>
      <c r="D274" s="26"/>
      <c r="E274" s="50"/>
      <c r="F274" s="51">
        <f t="shared" ref="F274:N276" si="181">SUM(F275)</f>
        <v>3200000</v>
      </c>
      <c r="G274" s="51">
        <f t="shared" si="181"/>
        <v>0</v>
      </c>
      <c r="H274" s="51">
        <f t="shared" si="181"/>
        <v>0</v>
      </c>
      <c r="I274" s="51">
        <f t="shared" si="181"/>
        <v>0</v>
      </c>
      <c r="J274" s="51">
        <f t="shared" si="181"/>
        <v>3200000</v>
      </c>
      <c r="K274" s="51">
        <f t="shared" si="181"/>
        <v>4000000</v>
      </c>
      <c r="L274" s="51">
        <f t="shared" si="181"/>
        <v>800000</v>
      </c>
      <c r="M274" s="51">
        <f>(K274*100/F274)-100</f>
        <v>25</v>
      </c>
      <c r="N274" s="51">
        <f t="shared" si="181"/>
        <v>800000</v>
      </c>
      <c r="O274" s="51">
        <f>(K274*100/J274)-100</f>
        <v>25</v>
      </c>
    </row>
    <row r="275" spans="1:15" x14ac:dyDescent="0.25">
      <c r="A275" s="29"/>
      <c r="B275" s="30">
        <v>62000</v>
      </c>
      <c r="C275" s="31" t="s">
        <v>239</v>
      </c>
      <c r="D275" s="32"/>
      <c r="E275" s="45"/>
      <c r="F275" s="34">
        <f t="shared" si="181"/>
        <v>3200000</v>
      </c>
      <c r="G275" s="34">
        <f t="shared" si="181"/>
        <v>0</v>
      </c>
      <c r="H275" s="34">
        <f t="shared" si="181"/>
        <v>0</v>
      </c>
      <c r="I275" s="34">
        <f t="shared" si="181"/>
        <v>0</v>
      </c>
      <c r="J275" s="34">
        <f t="shared" si="181"/>
        <v>3200000</v>
      </c>
      <c r="K275" s="34">
        <f t="shared" si="181"/>
        <v>4000000</v>
      </c>
      <c r="L275" s="34">
        <f t="shared" si="181"/>
        <v>800000</v>
      </c>
      <c r="M275" s="34">
        <f>(K275*100/F275)-100</f>
        <v>25</v>
      </c>
      <c r="N275" s="34">
        <f t="shared" si="181"/>
        <v>800000</v>
      </c>
      <c r="O275" s="34">
        <f>(K275*100/J275)-100</f>
        <v>25</v>
      </c>
    </row>
    <row r="276" spans="1:15" x14ac:dyDescent="0.25">
      <c r="A276" s="29"/>
      <c r="B276" s="35"/>
      <c r="C276" s="36">
        <v>62900</v>
      </c>
      <c r="D276" s="37" t="s">
        <v>240</v>
      </c>
      <c r="E276" s="44"/>
      <c r="F276" s="39">
        <f t="shared" si="181"/>
        <v>3200000</v>
      </c>
      <c r="G276" s="39">
        <f t="shared" si="181"/>
        <v>0</v>
      </c>
      <c r="H276" s="39">
        <f t="shared" si="181"/>
        <v>0</v>
      </c>
      <c r="I276" s="39">
        <f t="shared" si="181"/>
        <v>0</v>
      </c>
      <c r="J276" s="39">
        <f t="shared" si="181"/>
        <v>3200000</v>
      </c>
      <c r="K276" s="39">
        <f t="shared" si="181"/>
        <v>4000000</v>
      </c>
      <c r="L276" s="39">
        <f t="shared" si="181"/>
        <v>800000</v>
      </c>
      <c r="M276" s="39">
        <f>(K276*100/F276)-100</f>
        <v>25</v>
      </c>
      <c r="N276" s="39">
        <f t="shared" si="181"/>
        <v>800000</v>
      </c>
      <c r="O276" s="39">
        <f>(K276*100/J276)-100</f>
        <v>25</v>
      </c>
    </row>
    <row r="277" spans="1:15" ht="45" x14ac:dyDescent="0.25">
      <c r="A277" s="70"/>
      <c r="B277" s="71"/>
      <c r="C277" s="72"/>
      <c r="D277" s="73">
        <v>62901</v>
      </c>
      <c r="E277" s="74" t="s">
        <v>241</v>
      </c>
      <c r="F277" s="40">
        <v>3200000</v>
      </c>
      <c r="G277" s="40">
        <f>SUM([1]COG_PARTIDA_ESPECIFICA!$AC$314)</f>
        <v>0</v>
      </c>
      <c r="H277" s="40">
        <f>SUM([1]COG_PARTIDA_ESPECIFICA!$AQ$314)</f>
        <v>0</v>
      </c>
      <c r="I277" s="40">
        <f>SUM([1]COG_PARTIDA_ESPECIFICA!$AP$314)</f>
        <v>0</v>
      </c>
      <c r="J277" s="40">
        <f>SUM(F277:I277)</f>
        <v>3200000</v>
      </c>
      <c r="K277" s="40">
        <v>4000000</v>
      </c>
      <c r="L277" s="40">
        <f>K277-F277</f>
        <v>800000</v>
      </c>
      <c r="M277" s="40">
        <f>(K277*100/F277)-100</f>
        <v>25</v>
      </c>
      <c r="N277" s="40">
        <f>K277-J277</f>
        <v>800000</v>
      </c>
      <c r="O277" s="40">
        <f>(K277*100/J277)-100</f>
        <v>25</v>
      </c>
    </row>
    <row r="278" spans="1:15" x14ac:dyDescent="0.25">
      <c r="A278" s="70"/>
      <c r="B278" s="71"/>
      <c r="C278" s="72"/>
      <c r="D278" s="73"/>
      <c r="E278" s="74"/>
      <c r="F278" s="75"/>
      <c r="G278" s="75"/>
      <c r="H278" s="75"/>
      <c r="I278" s="75"/>
      <c r="J278" s="40"/>
      <c r="K278" s="40"/>
      <c r="L278" s="40"/>
      <c r="M278" s="40"/>
      <c r="N278" s="40"/>
      <c r="O278" s="40"/>
    </row>
    <row r="279" spans="1:15" x14ac:dyDescent="0.25">
      <c r="A279" s="24">
        <v>70000</v>
      </c>
      <c r="B279" s="25" t="s">
        <v>242</v>
      </c>
      <c r="C279" s="26"/>
      <c r="D279" s="26"/>
      <c r="E279" s="50"/>
      <c r="F279" s="51">
        <f>F280</f>
        <v>7000000</v>
      </c>
      <c r="G279" s="51">
        <f t="shared" ref="G279:N281" si="182">G280</f>
        <v>0</v>
      </c>
      <c r="H279" s="51">
        <f t="shared" si="182"/>
        <v>0</v>
      </c>
      <c r="I279" s="51">
        <f t="shared" si="182"/>
        <v>0</v>
      </c>
      <c r="J279" s="51">
        <f t="shared" si="182"/>
        <v>7000000</v>
      </c>
      <c r="K279" s="51">
        <f t="shared" si="182"/>
        <v>9000000</v>
      </c>
      <c r="L279" s="51">
        <f t="shared" si="182"/>
        <v>2000000</v>
      </c>
      <c r="M279" s="51">
        <f>(K279*100/F279)-100</f>
        <v>28.571428571428584</v>
      </c>
      <c r="N279" s="51">
        <f t="shared" si="182"/>
        <v>2000000</v>
      </c>
      <c r="O279" s="51">
        <f>(K279*100/J279)-100</f>
        <v>28.571428571428584</v>
      </c>
    </row>
    <row r="280" spans="1:15" x14ac:dyDescent="0.25">
      <c r="A280" s="29"/>
      <c r="B280" s="30">
        <v>75000</v>
      </c>
      <c r="C280" s="31" t="s">
        <v>243</v>
      </c>
      <c r="D280" s="32"/>
      <c r="E280" s="45"/>
      <c r="F280" s="34">
        <f>F281</f>
        <v>7000000</v>
      </c>
      <c r="G280" s="34">
        <f t="shared" si="182"/>
        <v>0</v>
      </c>
      <c r="H280" s="34">
        <f t="shared" si="182"/>
        <v>0</v>
      </c>
      <c r="I280" s="34">
        <f t="shared" si="182"/>
        <v>0</v>
      </c>
      <c r="J280" s="34">
        <f t="shared" si="182"/>
        <v>7000000</v>
      </c>
      <c r="K280" s="34">
        <f t="shared" si="182"/>
        <v>9000000</v>
      </c>
      <c r="L280" s="34">
        <f t="shared" si="182"/>
        <v>2000000</v>
      </c>
      <c r="M280" s="34">
        <f>(K280*100/F280)-100</f>
        <v>28.571428571428584</v>
      </c>
      <c r="N280" s="34">
        <f t="shared" si="182"/>
        <v>2000000</v>
      </c>
      <c r="O280" s="34">
        <f>(K280*100/J280)-100</f>
        <v>28.571428571428584</v>
      </c>
    </row>
    <row r="281" spans="1:15" x14ac:dyDescent="0.25">
      <c r="A281" s="29"/>
      <c r="B281" s="35"/>
      <c r="C281" s="36">
        <v>75300</v>
      </c>
      <c r="D281" s="37" t="s">
        <v>244</v>
      </c>
      <c r="E281" s="44"/>
      <c r="F281" s="39">
        <f>F282</f>
        <v>7000000</v>
      </c>
      <c r="G281" s="39">
        <f t="shared" si="182"/>
        <v>0</v>
      </c>
      <c r="H281" s="39">
        <f t="shared" si="182"/>
        <v>0</v>
      </c>
      <c r="I281" s="39">
        <f t="shared" si="182"/>
        <v>0</v>
      </c>
      <c r="J281" s="39">
        <f t="shared" si="182"/>
        <v>7000000</v>
      </c>
      <c r="K281" s="39">
        <f t="shared" si="182"/>
        <v>9000000</v>
      </c>
      <c r="L281" s="39">
        <f t="shared" si="182"/>
        <v>2000000</v>
      </c>
      <c r="M281" s="39">
        <f>(K281*100/F281)-100</f>
        <v>28.571428571428584</v>
      </c>
      <c r="N281" s="39">
        <f t="shared" si="182"/>
        <v>2000000</v>
      </c>
      <c r="O281" s="39">
        <f>(K281*100/J281)-100</f>
        <v>28.571428571428584</v>
      </c>
    </row>
    <row r="282" spans="1:15" ht="30" x14ac:dyDescent="0.25">
      <c r="A282" s="70"/>
      <c r="B282" s="71"/>
      <c r="C282" s="72"/>
      <c r="D282" s="73">
        <v>75301</v>
      </c>
      <c r="E282" s="74" t="s">
        <v>245</v>
      </c>
      <c r="F282" s="40">
        <v>7000000</v>
      </c>
      <c r="G282" s="40">
        <f>SUM([1]COG_PARTIDA_ESPECIFICA!$AC$319)</f>
        <v>0</v>
      </c>
      <c r="H282" s="40">
        <f>SUM([1]COG_PARTIDA_ESPECIFICA!$AQ$319)</f>
        <v>0</v>
      </c>
      <c r="I282" s="40">
        <f>SUM([1]COG_PARTIDA_ESPECIFICA!$AP$319)</f>
        <v>0</v>
      </c>
      <c r="J282" s="40">
        <f>SUM(F282:I282)</f>
        <v>7000000</v>
      </c>
      <c r="K282" s="40">
        <v>9000000</v>
      </c>
      <c r="L282" s="40">
        <f>K282-F282</f>
        <v>2000000</v>
      </c>
      <c r="M282" s="40">
        <f>(K282*100/F282)-100</f>
        <v>28.571428571428584</v>
      </c>
      <c r="N282" s="40">
        <f>K282-J282</f>
        <v>2000000</v>
      </c>
      <c r="O282" s="40">
        <f>(K282*100/J282)-100</f>
        <v>28.571428571428584</v>
      </c>
    </row>
    <row r="283" spans="1:15" ht="15.75" thickBot="1" x14ac:dyDescent="0.3">
      <c r="A283" s="76"/>
      <c r="B283" s="77"/>
      <c r="C283" s="78"/>
      <c r="D283" s="79"/>
      <c r="E283" s="80"/>
      <c r="F283" s="81"/>
      <c r="G283" s="82"/>
      <c r="H283" s="82"/>
      <c r="I283" s="82"/>
      <c r="J283" s="81"/>
      <c r="K283" s="81"/>
      <c r="L283" s="81"/>
      <c r="M283" s="81"/>
      <c r="N283" s="81"/>
      <c r="O283" s="81"/>
    </row>
    <row r="284" spans="1:15" x14ac:dyDescent="0.25">
      <c r="A284" s="83"/>
      <c r="B284" s="83"/>
      <c r="C284" s="83"/>
      <c r="D284" s="83"/>
      <c r="E284" s="84"/>
      <c r="F284" s="83"/>
      <c r="G284" s="85"/>
      <c r="H284" s="85"/>
      <c r="I284" s="85"/>
      <c r="J284" s="85"/>
      <c r="K284" s="85"/>
      <c r="L284" s="85"/>
      <c r="M284" s="85"/>
      <c r="N284" s="85"/>
      <c r="O284" s="85"/>
    </row>
    <row r="285" spans="1:15" x14ac:dyDescent="0.25">
      <c r="A285" s="83"/>
      <c r="B285" s="83"/>
      <c r="C285" s="83"/>
      <c r="D285" s="83"/>
      <c r="E285" s="84"/>
      <c r="F285" s="83"/>
      <c r="G285" s="86"/>
      <c r="H285" s="86"/>
      <c r="I285" s="86"/>
      <c r="J285" s="83"/>
      <c r="K285" s="83"/>
      <c r="L285" s="87"/>
      <c r="M285" s="87"/>
      <c r="N285" s="87"/>
      <c r="O285" s="87"/>
    </row>
  </sheetData>
  <mergeCells count="12">
    <mergeCell ref="L2:O2"/>
    <mergeCell ref="A1:O1"/>
    <mergeCell ref="A2:A4"/>
    <mergeCell ref="B2:B4"/>
    <mergeCell ref="C2:E3"/>
    <mergeCell ref="F2:J2"/>
    <mergeCell ref="K2:K4"/>
    <mergeCell ref="F3:F4"/>
    <mergeCell ref="G3:G4"/>
    <mergeCell ref="H3:I3"/>
    <mergeCell ref="L3:M3"/>
    <mergeCell ref="N3:O3"/>
  </mergeCells>
  <pageMargins left="0.51181102362204722" right="0.43307086614173229" top="1.36" bottom="0.43307086614173229" header="0.35433070866141736" footer="0.27559055118110237"/>
  <pageSetup scale="57" fitToHeight="0" orientation="landscape" r:id="rId1"/>
  <headerFooter>
    <oddHeader>&amp;L&amp;G&amp;C&amp;"-,Negrita"&amp;14
PODER JUDICIAL DEL ESTADO DE BAJA CALIFORNIA
&amp;"-,Negrita Cursiva"CONSEJO DE LA JUDICATURA&amp;"-,Normal"
Proyecto de Presupuesto 2023&amp;R&amp;G</oddHeader>
    <oddFooter>Página 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PJ_PPTO_VS_PPTO (2)</vt:lpstr>
      <vt:lpstr>'PJ_PPTO_VS_PPTO (2)'!Área_de_impresión</vt:lpstr>
      <vt:lpstr>'PJ_PPTO_VS_PPTO (2)'!Print_Titles</vt:lpstr>
      <vt:lpstr>'PJ_PPTO_VS_PPTO (2)'!Títulos_a_imprimir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Margarita Uribe Perdomo</cp:lastModifiedBy>
  <cp:lastPrinted>2022-12-06T22:21:21Z</cp:lastPrinted>
  <dcterms:created xsi:type="dcterms:W3CDTF">2022-11-19T00:39:29Z</dcterms:created>
  <dcterms:modified xsi:type="dcterms:W3CDTF">2022-12-06T22:21:24Z</dcterms:modified>
</cp:coreProperties>
</file>