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PROYECTO_PRESUPUESTO_2024\CD_PROYECTO_PRESUPUESTO_2024_CONGRESO_DEL_ESTADO\"/>
    </mc:Choice>
  </mc:AlternateContent>
  <bookViews>
    <workbookView xWindow="0" yWindow="0" windowWidth="28800" windowHeight="12300"/>
  </bookViews>
  <sheets>
    <sheet name="PJ_24_COMPARATIVOS_PRESUPUESTO" sheetId="1" r:id="rId1"/>
  </sheets>
  <definedNames>
    <definedName name="_xlnm.Print_Area" localSheetId="0">PJ_24_COMPARATIVOS_PRESUPUESTO!$A$7:$O$330</definedName>
    <definedName name="Print_Area" localSheetId="0">PJ_24_COMPARATIVOS_PRESUPUESTO!#REF!</definedName>
    <definedName name="Print_Titles" localSheetId="0">PJ_24_COMPARATIVOS_PRESUPUESTO!$7:$8</definedName>
    <definedName name="_xlnm.Print_Titles" localSheetId="0">PJ_24_COMPARATIVOS_PRESUPUESTO!$1:$6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9" i="1" l="1"/>
  <c r="L329" i="1"/>
  <c r="J329" i="1"/>
  <c r="O329" i="1" s="1"/>
  <c r="K328" i="1"/>
  <c r="I328" i="1"/>
  <c r="I327" i="1" s="1"/>
  <c r="I326" i="1" s="1"/>
  <c r="H328" i="1"/>
  <c r="H327" i="1" s="1"/>
  <c r="H326" i="1" s="1"/>
  <c r="G328" i="1"/>
  <c r="F328" i="1"/>
  <c r="F327" i="1" s="1"/>
  <c r="F326" i="1" s="1"/>
  <c r="G327" i="1"/>
  <c r="G326" i="1" s="1"/>
  <c r="O324" i="1"/>
  <c r="M324" i="1"/>
  <c r="L324" i="1"/>
  <c r="L323" i="1" s="1"/>
  <c r="L322" i="1" s="1"/>
  <c r="J324" i="1"/>
  <c r="N324" i="1" s="1"/>
  <c r="N323" i="1" s="1"/>
  <c r="N322" i="1" s="1"/>
  <c r="K323" i="1"/>
  <c r="I323" i="1"/>
  <c r="H323" i="1"/>
  <c r="H322" i="1" s="1"/>
  <c r="G323" i="1"/>
  <c r="G322" i="1" s="1"/>
  <c r="F323" i="1"/>
  <c r="M323" i="1" s="1"/>
  <c r="K322" i="1"/>
  <c r="I322" i="1"/>
  <c r="F322" i="1"/>
  <c r="M322" i="1" s="1"/>
  <c r="M321" i="1"/>
  <c r="L321" i="1"/>
  <c r="L320" i="1" s="1"/>
  <c r="L319" i="1" s="1"/>
  <c r="J321" i="1"/>
  <c r="O321" i="1" s="1"/>
  <c r="K320" i="1"/>
  <c r="I320" i="1"/>
  <c r="I319" i="1" s="1"/>
  <c r="I318" i="1" s="1"/>
  <c r="H320" i="1"/>
  <c r="H319" i="1" s="1"/>
  <c r="H318" i="1" s="1"/>
  <c r="G320" i="1"/>
  <c r="F320" i="1"/>
  <c r="F319" i="1" s="1"/>
  <c r="F318" i="1" s="1"/>
  <c r="G319" i="1"/>
  <c r="G318" i="1" s="1"/>
  <c r="O317" i="1"/>
  <c r="M317" i="1"/>
  <c r="O316" i="1"/>
  <c r="N316" i="1"/>
  <c r="N315" i="1" s="1"/>
  <c r="N314" i="1" s="1"/>
  <c r="M316" i="1"/>
  <c r="L316" i="1"/>
  <c r="L315" i="1" s="1"/>
  <c r="L314" i="1" s="1"/>
  <c r="J316" i="1"/>
  <c r="K315" i="1"/>
  <c r="M315" i="1" s="1"/>
  <c r="J315" i="1"/>
  <c r="I315" i="1"/>
  <c r="I314" i="1" s="1"/>
  <c r="H315" i="1"/>
  <c r="G315" i="1"/>
  <c r="G314" i="1" s="1"/>
  <c r="F315" i="1"/>
  <c r="K314" i="1"/>
  <c r="H314" i="1"/>
  <c r="F314" i="1"/>
  <c r="M314" i="1" s="1"/>
  <c r="O313" i="1"/>
  <c r="N313" i="1"/>
  <c r="N312" i="1" s="1"/>
  <c r="M313" i="1"/>
  <c r="L313" i="1"/>
  <c r="L312" i="1" s="1"/>
  <c r="J313" i="1"/>
  <c r="J312" i="1" s="1"/>
  <c r="K312" i="1"/>
  <c r="I312" i="1"/>
  <c r="H312" i="1"/>
  <c r="G312" i="1"/>
  <c r="F312" i="1"/>
  <c r="M311" i="1"/>
  <c r="L311" i="1"/>
  <c r="J311" i="1"/>
  <c r="O311" i="1" s="1"/>
  <c r="L310" i="1"/>
  <c r="K310" i="1"/>
  <c r="M310" i="1" s="1"/>
  <c r="J310" i="1"/>
  <c r="I310" i="1"/>
  <c r="H310" i="1"/>
  <c r="G310" i="1"/>
  <c r="F310" i="1"/>
  <c r="N309" i="1"/>
  <c r="M309" i="1"/>
  <c r="L309" i="1"/>
  <c r="L308" i="1" s="1"/>
  <c r="J309" i="1"/>
  <c r="J308" i="1" s="1"/>
  <c r="O308" i="1" s="1"/>
  <c r="N308" i="1"/>
  <c r="M308" i="1"/>
  <c r="K308" i="1"/>
  <c r="I308" i="1"/>
  <c r="H308" i="1"/>
  <c r="G308" i="1"/>
  <c r="F308" i="1"/>
  <c r="O307" i="1"/>
  <c r="M307" i="1"/>
  <c r="L307" i="1"/>
  <c r="L306" i="1" s="1"/>
  <c r="J307" i="1"/>
  <c r="N307" i="1" s="1"/>
  <c r="N306" i="1" s="1"/>
  <c r="K306" i="1"/>
  <c r="I306" i="1"/>
  <c r="H306" i="1"/>
  <c r="G306" i="1"/>
  <c r="F306" i="1"/>
  <c r="M306" i="1" s="1"/>
  <c r="O305" i="1"/>
  <c r="N305" i="1"/>
  <c r="N304" i="1" s="1"/>
  <c r="M305" i="1"/>
  <c r="L305" i="1"/>
  <c r="L304" i="1" s="1"/>
  <c r="L303" i="1" s="1"/>
  <c r="J305" i="1"/>
  <c r="J304" i="1" s="1"/>
  <c r="K304" i="1"/>
  <c r="I304" i="1"/>
  <c r="H304" i="1"/>
  <c r="H303" i="1" s="1"/>
  <c r="G304" i="1"/>
  <c r="F304" i="1"/>
  <c r="I303" i="1"/>
  <c r="G303" i="1"/>
  <c r="F303" i="1"/>
  <c r="O302" i="1"/>
  <c r="N302" i="1"/>
  <c r="N301" i="1" s="1"/>
  <c r="N300" i="1" s="1"/>
  <c r="M302" i="1"/>
  <c r="L302" i="1"/>
  <c r="J302" i="1"/>
  <c r="L301" i="1"/>
  <c r="L300" i="1" s="1"/>
  <c r="K301" i="1"/>
  <c r="O301" i="1" s="1"/>
  <c r="J301" i="1"/>
  <c r="I301" i="1"/>
  <c r="I300" i="1" s="1"/>
  <c r="H301" i="1"/>
  <c r="G301" i="1"/>
  <c r="F301" i="1"/>
  <c r="J300" i="1"/>
  <c r="H300" i="1"/>
  <c r="G300" i="1"/>
  <c r="F300" i="1"/>
  <c r="O299" i="1"/>
  <c r="M299" i="1"/>
  <c r="L299" i="1"/>
  <c r="J299" i="1"/>
  <c r="N299" i="1" s="1"/>
  <c r="N298" i="1" s="1"/>
  <c r="N297" i="1" s="1"/>
  <c r="M298" i="1"/>
  <c r="L298" i="1"/>
  <c r="L297" i="1" s="1"/>
  <c r="K298" i="1"/>
  <c r="O298" i="1" s="1"/>
  <c r="J298" i="1"/>
  <c r="J297" i="1" s="1"/>
  <c r="I298" i="1"/>
  <c r="H298" i="1"/>
  <c r="G298" i="1"/>
  <c r="F298" i="1"/>
  <c r="K297" i="1"/>
  <c r="I297" i="1"/>
  <c r="H297" i="1"/>
  <c r="G297" i="1"/>
  <c r="F297" i="1"/>
  <c r="M296" i="1"/>
  <c r="L296" i="1"/>
  <c r="J296" i="1"/>
  <c r="O296" i="1" s="1"/>
  <c r="N295" i="1"/>
  <c r="M295" i="1"/>
  <c r="L295" i="1"/>
  <c r="J295" i="1"/>
  <c r="K294" i="1"/>
  <c r="I294" i="1"/>
  <c r="I293" i="1" s="1"/>
  <c r="H294" i="1"/>
  <c r="H293" i="1" s="1"/>
  <c r="G294" i="1"/>
  <c r="G293" i="1" s="1"/>
  <c r="F294" i="1"/>
  <c r="F293" i="1" s="1"/>
  <c r="M292" i="1"/>
  <c r="L292" i="1"/>
  <c r="L291" i="1" s="1"/>
  <c r="L286" i="1" s="1"/>
  <c r="J292" i="1"/>
  <c r="N292" i="1" s="1"/>
  <c r="N291" i="1" s="1"/>
  <c r="K291" i="1"/>
  <c r="I291" i="1"/>
  <c r="H291" i="1"/>
  <c r="H286" i="1" s="1"/>
  <c r="G291" i="1"/>
  <c r="F291" i="1"/>
  <c r="M291" i="1" s="1"/>
  <c r="O290" i="1"/>
  <c r="N290" i="1"/>
  <c r="N289" i="1" s="1"/>
  <c r="M290" i="1"/>
  <c r="L290" i="1"/>
  <c r="J290" i="1"/>
  <c r="J289" i="1" s="1"/>
  <c r="L289" i="1"/>
  <c r="K289" i="1"/>
  <c r="I289" i="1"/>
  <c r="H289" i="1"/>
  <c r="G289" i="1"/>
  <c r="F289" i="1"/>
  <c r="M288" i="1"/>
  <c r="L288" i="1"/>
  <c r="J288" i="1"/>
  <c r="O288" i="1" s="1"/>
  <c r="L287" i="1"/>
  <c r="K287" i="1"/>
  <c r="M287" i="1" s="1"/>
  <c r="J287" i="1"/>
  <c r="I287" i="1"/>
  <c r="H287" i="1"/>
  <c r="G287" i="1"/>
  <c r="F287" i="1"/>
  <c r="I286" i="1"/>
  <c r="G286" i="1"/>
  <c r="O285" i="1"/>
  <c r="N285" i="1"/>
  <c r="M285" i="1"/>
  <c r="L285" i="1"/>
  <c r="J285" i="1"/>
  <c r="O284" i="1"/>
  <c r="N284" i="1"/>
  <c r="L284" i="1"/>
  <c r="K284" i="1"/>
  <c r="M284" i="1" s="1"/>
  <c r="J284" i="1"/>
  <c r="I284" i="1"/>
  <c r="H284" i="1"/>
  <c r="G284" i="1"/>
  <c r="F284" i="1"/>
  <c r="M283" i="1"/>
  <c r="L283" i="1"/>
  <c r="J283" i="1"/>
  <c r="O283" i="1" s="1"/>
  <c r="O282" i="1"/>
  <c r="N282" i="1"/>
  <c r="M282" i="1"/>
  <c r="L282" i="1"/>
  <c r="J282" i="1"/>
  <c r="M281" i="1"/>
  <c r="L281" i="1"/>
  <c r="J281" i="1"/>
  <c r="L280" i="1"/>
  <c r="K280" i="1"/>
  <c r="I280" i="1"/>
  <c r="H280" i="1"/>
  <c r="G280" i="1"/>
  <c r="F280" i="1"/>
  <c r="N279" i="1"/>
  <c r="N278" i="1" s="1"/>
  <c r="M279" i="1"/>
  <c r="L279" i="1"/>
  <c r="L278" i="1" s="1"/>
  <c r="J279" i="1"/>
  <c r="J278" i="1" s="1"/>
  <c r="K278" i="1"/>
  <c r="M278" i="1" s="1"/>
  <c r="I278" i="1"/>
  <c r="H278" i="1"/>
  <c r="G278" i="1"/>
  <c r="F278" i="1"/>
  <c r="O277" i="1"/>
  <c r="N277" i="1"/>
  <c r="N276" i="1" s="1"/>
  <c r="M277" i="1"/>
  <c r="L277" i="1"/>
  <c r="L276" i="1" s="1"/>
  <c r="J277" i="1"/>
  <c r="K276" i="1"/>
  <c r="M276" i="1" s="1"/>
  <c r="J276" i="1"/>
  <c r="I276" i="1"/>
  <c r="I275" i="1" s="1"/>
  <c r="H276" i="1"/>
  <c r="G276" i="1"/>
  <c r="F276" i="1"/>
  <c r="H275" i="1"/>
  <c r="F275" i="1"/>
  <c r="M272" i="1"/>
  <c r="L272" i="1"/>
  <c r="L271" i="1" s="1"/>
  <c r="L270" i="1" s="1"/>
  <c r="J272" i="1"/>
  <c r="O272" i="1" s="1"/>
  <c r="K271" i="1"/>
  <c r="I271" i="1"/>
  <c r="I270" i="1" s="1"/>
  <c r="H271" i="1"/>
  <c r="H270" i="1" s="1"/>
  <c r="G271" i="1"/>
  <c r="F271" i="1"/>
  <c r="F270" i="1" s="1"/>
  <c r="G270" i="1"/>
  <c r="O269" i="1"/>
  <c r="N269" i="1"/>
  <c r="N268" i="1" s="1"/>
  <c r="N267" i="1" s="1"/>
  <c r="M269" i="1"/>
  <c r="L269" i="1"/>
  <c r="L268" i="1" s="1"/>
  <c r="L267" i="1" s="1"/>
  <c r="L266" i="1" s="1"/>
  <c r="J269" i="1"/>
  <c r="K268" i="1"/>
  <c r="M268" i="1" s="1"/>
  <c r="J268" i="1"/>
  <c r="I268" i="1"/>
  <c r="I267" i="1" s="1"/>
  <c r="I266" i="1" s="1"/>
  <c r="H268" i="1"/>
  <c r="G268" i="1"/>
  <c r="G267" i="1" s="1"/>
  <c r="F268" i="1"/>
  <c r="F267" i="1" s="1"/>
  <c r="H267" i="1"/>
  <c r="F266" i="1"/>
  <c r="M264" i="1"/>
  <c r="L264" i="1"/>
  <c r="L263" i="1" s="1"/>
  <c r="J264" i="1"/>
  <c r="O264" i="1" s="1"/>
  <c r="K263" i="1"/>
  <c r="I263" i="1"/>
  <c r="H263" i="1"/>
  <c r="G263" i="1"/>
  <c r="F263" i="1"/>
  <c r="O262" i="1"/>
  <c r="N262" i="1"/>
  <c r="N261" i="1" s="1"/>
  <c r="M262" i="1"/>
  <c r="L262" i="1"/>
  <c r="L261" i="1" s="1"/>
  <c r="L260" i="1" s="1"/>
  <c r="J262" i="1"/>
  <c r="J261" i="1" s="1"/>
  <c r="K261" i="1"/>
  <c r="I261" i="1"/>
  <c r="I260" i="1" s="1"/>
  <c r="H261" i="1"/>
  <c r="H260" i="1" s="1"/>
  <c r="G261" i="1"/>
  <c r="F261" i="1"/>
  <c r="G260" i="1"/>
  <c r="F260" i="1"/>
  <c r="O259" i="1"/>
  <c r="N259" i="1"/>
  <c r="M259" i="1"/>
  <c r="L259" i="1"/>
  <c r="J259" i="1"/>
  <c r="M258" i="1"/>
  <c r="L258" i="1"/>
  <c r="J258" i="1"/>
  <c r="J257" i="1" s="1"/>
  <c r="K257" i="1"/>
  <c r="I257" i="1"/>
  <c r="H257" i="1"/>
  <c r="G257" i="1"/>
  <c r="F257" i="1"/>
  <c r="M256" i="1"/>
  <c r="L256" i="1"/>
  <c r="L255" i="1" s="1"/>
  <c r="J256" i="1"/>
  <c r="O256" i="1" s="1"/>
  <c r="K255" i="1"/>
  <c r="I255" i="1"/>
  <c r="I254" i="1" s="1"/>
  <c r="H255" i="1"/>
  <c r="H254" i="1" s="1"/>
  <c r="G255" i="1"/>
  <c r="F255" i="1"/>
  <c r="F254" i="1" s="1"/>
  <c r="G254" i="1"/>
  <c r="O253" i="1"/>
  <c r="N253" i="1"/>
  <c r="M253" i="1"/>
  <c r="L253" i="1"/>
  <c r="J253" i="1"/>
  <c r="O252" i="1"/>
  <c r="M252" i="1"/>
  <c r="L252" i="1"/>
  <c r="J252" i="1"/>
  <c r="N252" i="1" s="1"/>
  <c r="M251" i="1"/>
  <c r="L251" i="1"/>
  <c r="L250" i="1" s="1"/>
  <c r="J251" i="1"/>
  <c r="N251" i="1" s="1"/>
  <c r="N250" i="1" s="1"/>
  <c r="K250" i="1"/>
  <c r="I250" i="1"/>
  <c r="H250" i="1"/>
  <c r="G250" i="1"/>
  <c r="F250" i="1"/>
  <c r="M250" i="1" s="1"/>
  <c r="O249" i="1"/>
  <c r="N249" i="1"/>
  <c r="M249" i="1"/>
  <c r="L249" i="1"/>
  <c r="L247" i="1" s="1"/>
  <c r="J249" i="1"/>
  <c r="M248" i="1"/>
  <c r="L248" i="1"/>
  <c r="J248" i="1"/>
  <c r="M247" i="1"/>
  <c r="K247" i="1"/>
  <c r="I247" i="1"/>
  <c r="H247" i="1"/>
  <c r="G247" i="1"/>
  <c r="F247" i="1"/>
  <c r="N246" i="1"/>
  <c r="M246" i="1"/>
  <c r="L246" i="1"/>
  <c r="J246" i="1"/>
  <c r="J243" i="1" s="1"/>
  <c r="O243" i="1" s="1"/>
  <c r="O245" i="1"/>
  <c r="N245" i="1"/>
  <c r="M245" i="1"/>
  <c r="L245" i="1"/>
  <c r="J245" i="1"/>
  <c r="N244" i="1"/>
  <c r="M244" i="1"/>
  <c r="L244" i="1"/>
  <c r="J244" i="1"/>
  <c r="O244" i="1" s="1"/>
  <c r="K243" i="1"/>
  <c r="M243" i="1" s="1"/>
  <c r="I243" i="1"/>
  <c r="H243" i="1"/>
  <c r="G243" i="1"/>
  <c r="G237" i="1" s="1"/>
  <c r="F243" i="1"/>
  <c r="O242" i="1"/>
  <c r="M242" i="1"/>
  <c r="L242" i="1"/>
  <c r="L240" i="1" s="1"/>
  <c r="J242" i="1"/>
  <c r="N242" i="1" s="1"/>
  <c r="O241" i="1"/>
  <c r="M241" i="1"/>
  <c r="L241" i="1"/>
  <c r="J241" i="1"/>
  <c r="N241" i="1" s="1"/>
  <c r="M240" i="1"/>
  <c r="K240" i="1"/>
  <c r="I240" i="1"/>
  <c r="I237" i="1" s="1"/>
  <c r="H240" i="1"/>
  <c r="H237" i="1" s="1"/>
  <c r="G240" i="1"/>
  <c r="F240" i="1"/>
  <c r="M239" i="1"/>
  <c r="L239" i="1"/>
  <c r="L238" i="1" s="1"/>
  <c r="J239" i="1"/>
  <c r="K238" i="1"/>
  <c r="M238" i="1" s="1"/>
  <c r="I238" i="1"/>
  <c r="H238" i="1"/>
  <c r="G238" i="1"/>
  <c r="F238" i="1"/>
  <c r="N236" i="1"/>
  <c r="M236" i="1"/>
  <c r="L236" i="1"/>
  <c r="L235" i="1" s="1"/>
  <c r="J236" i="1"/>
  <c r="O236" i="1" s="1"/>
  <c r="O235" i="1" s="1"/>
  <c r="N235" i="1"/>
  <c r="M235" i="1"/>
  <c r="K235" i="1"/>
  <c r="J235" i="1"/>
  <c r="I235" i="1"/>
  <c r="H235" i="1"/>
  <c r="G235" i="1"/>
  <c r="G232" i="1" s="1"/>
  <c r="F235" i="1"/>
  <c r="M234" i="1"/>
  <c r="L234" i="1"/>
  <c r="L233" i="1" s="1"/>
  <c r="L232" i="1" s="1"/>
  <c r="J234" i="1"/>
  <c r="N234" i="1" s="1"/>
  <c r="N233" i="1" s="1"/>
  <c r="N232" i="1" s="1"/>
  <c r="K233" i="1"/>
  <c r="K232" i="1" s="1"/>
  <c r="I233" i="1"/>
  <c r="H233" i="1"/>
  <c r="H232" i="1" s="1"/>
  <c r="G233" i="1"/>
  <c r="F233" i="1"/>
  <c r="M233" i="1" s="1"/>
  <c r="I232" i="1"/>
  <c r="N231" i="1"/>
  <c r="M231" i="1"/>
  <c r="L231" i="1"/>
  <c r="L229" i="1" s="1"/>
  <c r="J231" i="1"/>
  <c r="O231" i="1" s="1"/>
  <c r="M230" i="1"/>
  <c r="L230" i="1"/>
  <c r="J230" i="1"/>
  <c r="O230" i="1" s="1"/>
  <c r="K229" i="1"/>
  <c r="M229" i="1" s="1"/>
  <c r="J229" i="1"/>
  <c r="I229" i="1"/>
  <c r="H229" i="1"/>
  <c r="G229" i="1"/>
  <c r="F229" i="1"/>
  <c r="O228" i="1"/>
  <c r="N228" i="1"/>
  <c r="M228" i="1"/>
  <c r="L228" i="1"/>
  <c r="L225" i="1" s="1"/>
  <c r="J228" i="1"/>
  <c r="O227" i="1"/>
  <c r="N227" i="1"/>
  <c r="M227" i="1"/>
  <c r="L227" i="1"/>
  <c r="J227" i="1"/>
  <c r="M226" i="1"/>
  <c r="L226" i="1"/>
  <c r="J226" i="1"/>
  <c r="O226" i="1" s="1"/>
  <c r="O225" i="1"/>
  <c r="K225" i="1"/>
  <c r="M225" i="1" s="1"/>
  <c r="J225" i="1"/>
  <c r="I225" i="1"/>
  <c r="H225" i="1"/>
  <c r="G225" i="1"/>
  <c r="F225" i="1"/>
  <c r="M224" i="1"/>
  <c r="L224" i="1"/>
  <c r="J224" i="1"/>
  <c r="O224" i="1" s="1"/>
  <c r="O223" i="1"/>
  <c r="N223" i="1"/>
  <c r="M223" i="1"/>
  <c r="L223" i="1"/>
  <c r="J223" i="1"/>
  <c r="M222" i="1"/>
  <c r="L222" i="1"/>
  <c r="J222" i="1"/>
  <c r="N221" i="1"/>
  <c r="M221" i="1"/>
  <c r="L221" i="1"/>
  <c r="L220" i="1" s="1"/>
  <c r="J221" i="1"/>
  <c r="O221" i="1" s="1"/>
  <c r="K220" i="1"/>
  <c r="I220" i="1"/>
  <c r="H220" i="1"/>
  <c r="G220" i="1"/>
  <c r="F220" i="1"/>
  <c r="O219" i="1"/>
  <c r="N219" i="1"/>
  <c r="N218" i="1" s="1"/>
  <c r="M219" i="1"/>
  <c r="L219" i="1"/>
  <c r="J219" i="1"/>
  <c r="L218" i="1"/>
  <c r="K218" i="1"/>
  <c r="J218" i="1"/>
  <c r="O218" i="1" s="1"/>
  <c r="I218" i="1"/>
  <c r="H218" i="1"/>
  <c r="G218" i="1"/>
  <c r="F218" i="1"/>
  <c r="M218" i="1" s="1"/>
  <c r="O217" i="1"/>
  <c r="N217" i="1"/>
  <c r="N216" i="1" s="1"/>
  <c r="M217" i="1"/>
  <c r="L217" i="1"/>
  <c r="L216" i="1" s="1"/>
  <c r="J217" i="1"/>
  <c r="K216" i="1"/>
  <c r="J216" i="1"/>
  <c r="I216" i="1"/>
  <c r="H216" i="1"/>
  <c r="G216" i="1"/>
  <c r="G209" i="1" s="1"/>
  <c r="F216" i="1"/>
  <c r="M215" i="1"/>
  <c r="L215" i="1"/>
  <c r="J215" i="1"/>
  <c r="J214" i="1" s="1"/>
  <c r="O214" i="1" s="1"/>
  <c r="L214" i="1"/>
  <c r="K214" i="1"/>
  <c r="I214" i="1"/>
  <c r="H214" i="1"/>
  <c r="G214" i="1"/>
  <c r="F214" i="1"/>
  <c r="N213" i="1"/>
  <c r="N212" i="1" s="1"/>
  <c r="M213" i="1"/>
  <c r="L213" i="1"/>
  <c r="L212" i="1" s="1"/>
  <c r="J213" i="1"/>
  <c r="O213" i="1" s="1"/>
  <c r="K212" i="1"/>
  <c r="I212" i="1"/>
  <c r="H212" i="1"/>
  <c r="G212" i="1"/>
  <c r="F212" i="1"/>
  <c r="O211" i="1"/>
  <c r="N211" i="1"/>
  <c r="N210" i="1" s="1"/>
  <c r="M211" i="1"/>
  <c r="L211" i="1"/>
  <c r="L210" i="1" s="1"/>
  <c r="J211" i="1"/>
  <c r="K210" i="1"/>
  <c r="M210" i="1" s="1"/>
  <c r="J210" i="1"/>
  <c r="O210" i="1" s="1"/>
  <c r="I210" i="1"/>
  <c r="H210" i="1"/>
  <c r="G210" i="1"/>
  <c r="F210" i="1"/>
  <c r="O208" i="1"/>
  <c r="M208" i="1"/>
  <c r="L208" i="1"/>
  <c r="L207" i="1" s="1"/>
  <c r="J208" i="1"/>
  <c r="N208" i="1" s="1"/>
  <c r="N207" i="1" s="1"/>
  <c r="M207" i="1"/>
  <c r="K207" i="1"/>
  <c r="O207" i="1" s="1"/>
  <c r="J207" i="1"/>
  <c r="I207" i="1"/>
  <c r="H207" i="1"/>
  <c r="G207" i="1"/>
  <c r="F207" i="1"/>
  <c r="M206" i="1"/>
  <c r="L206" i="1"/>
  <c r="L205" i="1" s="1"/>
  <c r="J206" i="1"/>
  <c r="M205" i="1"/>
  <c r="K205" i="1"/>
  <c r="I205" i="1"/>
  <c r="I199" i="1" s="1"/>
  <c r="H205" i="1"/>
  <c r="H199" i="1" s="1"/>
  <c r="G205" i="1"/>
  <c r="F205" i="1"/>
  <c r="N204" i="1"/>
  <c r="N203" i="1" s="1"/>
  <c r="M204" i="1"/>
  <c r="L204" i="1"/>
  <c r="L203" i="1" s="1"/>
  <c r="J204" i="1"/>
  <c r="J203" i="1" s="1"/>
  <c r="K203" i="1"/>
  <c r="M203" i="1" s="1"/>
  <c r="I203" i="1"/>
  <c r="H203" i="1"/>
  <c r="G203" i="1"/>
  <c r="F203" i="1"/>
  <c r="O202" i="1"/>
  <c r="M202" i="1"/>
  <c r="L202" i="1"/>
  <c r="J202" i="1"/>
  <c r="N202" i="1" s="1"/>
  <c r="O201" i="1"/>
  <c r="N201" i="1"/>
  <c r="M201" i="1"/>
  <c r="L201" i="1"/>
  <c r="J201" i="1"/>
  <c r="L200" i="1"/>
  <c r="K200" i="1"/>
  <c r="I200" i="1"/>
  <c r="H200" i="1"/>
  <c r="G200" i="1"/>
  <c r="F200" i="1"/>
  <c r="F199" i="1" s="1"/>
  <c r="M198" i="1"/>
  <c r="L198" i="1"/>
  <c r="J198" i="1"/>
  <c r="M197" i="1"/>
  <c r="L197" i="1"/>
  <c r="K197" i="1"/>
  <c r="I197" i="1"/>
  <c r="H197" i="1"/>
  <c r="G197" i="1"/>
  <c r="F197" i="1"/>
  <c r="N196" i="1"/>
  <c r="N195" i="1" s="1"/>
  <c r="M196" i="1"/>
  <c r="L196" i="1"/>
  <c r="L195" i="1" s="1"/>
  <c r="J196" i="1"/>
  <c r="J195" i="1" s="1"/>
  <c r="O195" i="1" s="1"/>
  <c r="K195" i="1"/>
  <c r="M195" i="1" s="1"/>
  <c r="I195" i="1"/>
  <c r="H195" i="1"/>
  <c r="G195" i="1"/>
  <c r="F195" i="1"/>
  <c r="O194" i="1"/>
  <c r="N194" i="1"/>
  <c r="M194" i="1"/>
  <c r="L194" i="1"/>
  <c r="J194" i="1"/>
  <c r="O193" i="1"/>
  <c r="N193" i="1"/>
  <c r="M193" i="1"/>
  <c r="L193" i="1"/>
  <c r="J193" i="1"/>
  <c r="O192" i="1"/>
  <c r="M192" i="1"/>
  <c r="L192" i="1"/>
  <c r="J192" i="1"/>
  <c r="N192" i="1" s="1"/>
  <c r="O191" i="1"/>
  <c r="M191" i="1"/>
  <c r="L191" i="1"/>
  <c r="L190" i="1" s="1"/>
  <c r="J191" i="1"/>
  <c r="N191" i="1" s="1"/>
  <c r="N190" i="1" s="1"/>
  <c r="M190" i="1"/>
  <c r="K190" i="1"/>
  <c r="O190" i="1" s="1"/>
  <c r="J190" i="1"/>
  <c r="I190" i="1"/>
  <c r="H190" i="1"/>
  <c r="G190" i="1"/>
  <c r="F190" i="1"/>
  <c r="M189" i="1"/>
  <c r="L189" i="1"/>
  <c r="L188" i="1" s="1"/>
  <c r="J189" i="1"/>
  <c r="K188" i="1"/>
  <c r="M188" i="1" s="1"/>
  <c r="I188" i="1"/>
  <c r="H188" i="1"/>
  <c r="G188" i="1"/>
  <c r="F188" i="1"/>
  <c r="N187" i="1"/>
  <c r="M187" i="1"/>
  <c r="L187" i="1"/>
  <c r="J187" i="1"/>
  <c r="J185" i="1" s="1"/>
  <c r="O186" i="1"/>
  <c r="N186" i="1"/>
  <c r="N185" i="1" s="1"/>
  <c r="M186" i="1"/>
  <c r="L186" i="1"/>
  <c r="L185" i="1" s="1"/>
  <c r="J186" i="1"/>
  <c r="K185" i="1"/>
  <c r="M185" i="1" s="1"/>
  <c r="I185" i="1"/>
  <c r="H185" i="1"/>
  <c r="G185" i="1"/>
  <c r="G180" i="1" s="1"/>
  <c r="F185" i="1"/>
  <c r="O184" i="1"/>
  <c r="N184" i="1"/>
  <c r="N183" i="1" s="1"/>
  <c r="M184" i="1"/>
  <c r="L184" i="1"/>
  <c r="J184" i="1"/>
  <c r="L183" i="1"/>
  <c r="K183" i="1"/>
  <c r="M183" i="1" s="1"/>
  <c r="J183" i="1"/>
  <c r="I183" i="1"/>
  <c r="H183" i="1"/>
  <c r="G183" i="1"/>
  <c r="F183" i="1"/>
  <c r="M182" i="1"/>
  <c r="L182" i="1"/>
  <c r="J182" i="1"/>
  <c r="J181" i="1" s="1"/>
  <c r="L181" i="1"/>
  <c r="K181" i="1"/>
  <c r="I181" i="1"/>
  <c r="I180" i="1" s="1"/>
  <c r="H181" i="1"/>
  <c r="H180" i="1" s="1"/>
  <c r="G181" i="1"/>
  <c r="F181" i="1"/>
  <c r="N179" i="1"/>
  <c r="N178" i="1" s="1"/>
  <c r="M179" i="1"/>
  <c r="L179" i="1"/>
  <c r="L178" i="1" s="1"/>
  <c r="J179" i="1"/>
  <c r="J178" i="1" s="1"/>
  <c r="O178" i="1" s="1"/>
  <c r="K178" i="1"/>
  <c r="M178" i="1" s="1"/>
  <c r="I178" i="1"/>
  <c r="H178" i="1"/>
  <c r="G178" i="1"/>
  <c r="F178" i="1"/>
  <c r="O177" i="1"/>
  <c r="N177" i="1"/>
  <c r="N176" i="1" s="1"/>
  <c r="M177" i="1"/>
  <c r="L177" i="1"/>
  <c r="L176" i="1" s="1"/>
  <c r="J177" i="1"/>
  <c r="K176" i="1"/>
  <c r="J176" i="1"/>
  <c r="O176" i="1" s="1"/>
  <c r="I176" i="1"/>
  <c r="H176" i="1"/>
  <c r="G176" i="1"/>
  <c r="F176" i="1"/>
  <c r="M176" i="1" s="1"/>
  <c r="O175" i="1"/>
  <c r="M175" i="1"/>
  <c r="L175" i="1"/>
  <c r="L174" i="1" s="1"/>
  <c r="J175" i="1"/>
  <c r="N175" i="1" s="1"/>
  <c r="N174" i="1" s="1"/>
  <c r="M174" i="1"/>
  <c r="K174" i="1"/>
  <c r="O174" i="1" s="1"/>
  <c r="J174" i="1"/>
  <c r="I174" i="1"/>
  <c r="H174" i="1"/>
  <c r="H169" i="1" s="1"/>
  <c r="G174" i="1"/>
  <c r="F174" i="1"/>
  <c r="M173" i="1"/>
  <c r="L173" i="1"/>
  <c r="J173" i="1"/>
  <c r="M172" i="1"/>
  <c r="L172" i="1"/>
  <c r="K172" i="1"/>
  <c r="I172" i="1"/>
  <c r="H172" i="1"/>
  <c r="G172" i="1"/>
  <c r="F172" i="1"/>
  <c r="F169" i="1" s="1"/>
  <c r="N171" i="1"/>
  <c r="N170" i="1" s="1"/>
  <c r="M171" i="1"/>
  <c r="L171" i="1"/>
  <c r="L170" i="1" s="1"/>
  <c r="J171" i="1"/>
  <c r="J170" i="1" s="1"/>
  <c r="O170" i="1"/>
  <c r="K170" i="1"/>
  <c r="M170" i="1" s="1"/>
  <c r="I170" i="1"/>
  <c r="H170" i="1"/>
  <c r="G170" i="1"/>
  <c r="F170" i="1"/>
  <c r="M168" i="1"/>
  <c r="L168" i="1"/>
  <c r="L167" i="1" s="1"/>
  <c r="J168" i="1"/>
  <c r="K167" i="1"/>
  <c r="M167" i="1" s="1"/>
  <c r="I167" i="1"/>
  <c r="H167" i="1"/>
  <c r="G167" i="1"/>
  <c r="F167" i="1"/>
  <c r="O166" i="1"/>
  <c r="N166" i="1"/>
  <c r="N165" i="1" s="1"/>
  <c r="M166" i="1"/>
  <c r="L166" i="1"/>
  <c r="L165" i="1" s="1"/>
  <c r="J166" i="1"/>
  <c r="J165" i="1" s="1"/>
  <c r="K165" i="1"/>
  <c r="I165" i="1"/>
  <c r="H165" i="1"/>
  <c r="G165" i="1"/>
  <c r="F165" i="1"/>
  <c r="M164" i="1"/>
  <c r="L164" i="1"/>
  <c r="L163" i="1" s="1"/>
  <c r="J164" i="1"/>
  <c r="O164" i="1" s="1"/>
  <c r="K163" i="1"/>
  <c r="I163" i="1"/>
  <c r="H163" i="1"/>
  <c r="G163" i="1"/>
  <c r="F163" i="1"/>
  <c r="O162" i="1"/>
  <c r="N162" i="1"/>
  <c r="M162" i="1"/>
  <c r="L162" i="1"/>
  <c r="L161" i="1" s="1"/>
  <c r="J162" i="1"/>
  <c r="O161" i="1"/>
  <c r="N161" i="1"/>
  <c r="M161" i="1"/>
  <c r="K161" i="1"/>
  <c r="J161" i="1"/>
  <c r="I161" i="1"/>
  <c r="H161" i="1"/>
  <c r="G161" i="1"/>
  <c r="F161" i="1"/>
  <c r="M160" i="1"/>
  <c r="L160" i="1"/>
  <c r="L159" i="1" s="1"/>
  <c r="J160" i="1"/>
  <c r="K159" i="1"/>
  <c r="M159" i="1" s="1"/>
  <c r="I159" i="1"/>
  <c r="H159" i="1"/>
  <c r="G159" i="1"/>
  <c r="F159" i="1"/>
  <c r="O158" i="1"/>
  <c r="N158" i="1"/>
  <c r="N157" i="1" s="1"/>
  <c r="M158" i="1"/>
  <c r="L158" i="1"/>
  <c r="L157" i="1" s="1"/>
  <c r="J158" i="1"/>
  <c r="K157" i="1"/>
  <c r="J157" i="1"/>
  <c r="I157" i="1"/>
  <c r="H157" i="1"/>
  <c r="G157" i="1"/>
  <c r="F157" i="1"/>
  <c r="F152" i="1" s="1"/>
  <c r="M156" i="1"/>
  <c r="L156" i="1"/>
  <c r="J156" i="1"/>
  <c r="O156" i="1" s="1"/>
  <c r="L155" i="1"/>
  <c r="K155" i="1"/>
  <c r="J155" i="1"/>
  <c r="I155" i="1"/>
  <c r="H155" i="1"/>
  <c r="G155" i="1"/>
  <c r="F155" i="1"/>
  <c r="O154" i="1"/>
  <c r="N154" i="1"/>
  <c r="M154" i="1"/>
  <c r="L154" i="1"/>
  <c r="L153" i="1" s="1"/>
  <c r="J154" i="1"/>
  <c r="O153" i="1"/>
  <c r="N153" i="1"/>
  <c r="M153" i="1"/>
  <c r="K153" i="1"/>
  <c r="J153" i="1"/>
  <c r="I153" i="1"/>
  <c r="I152" i="1" s="1"/>
  <c r="H153" i="1"/>
  <c r="H152" i="1" s="1"/>
  <c r="G153" i="1"/>
  <c r="G152" i="1" s="1"/>
  <c r="F153" i="1"/>
  <c r="M149" i="1"/>
  <c r="L149" i="1"/>
  <c r="J149" i="1"/>
  <c r="N148" i="1"/>
  <c r="M148" i="1"/>
  <c r="L148" i="1"/>
  <c r="L147" i="1" s="1"/>
  <c r="J148" i="1"/>
  <c r="O148" i="1" s="1"/>
  <c r="K147" i="1"/>
  <c r="I147" i="1"/>
  <c r="H147" i="1"/>
  <c r="G147" i="1"/>
  <c r="F147" i="1"/>
  <c r="O146" i="1"/>
  <c r="N146" i="1"/>
  <c r="N145" i="1" s="1"/>
  <c r="M146" i="1"/>
  <c r="L146" i="1"/>
  <c r="J146" i="1"/>
  <c r="L145" i="1"/>
  <c r="K145" i="1"/>
  <c r="M145" i="1" s="1"/>
  <c r="J145" i="1"/>
  <c r="O145" i="1" s="1"/>
  <c r="I145" i="1"/>
  <c r="H145" i="1"/>
  <c r="G145" i="1"/>
  <c r="F145" i="1"/>
  <c r="N144" i="1"/>
  <c r="N143" i="1" s="1"/>
  <c r="M144" i="1"/>
  <c r="L144" i="1"/>
  <c r="J144" i="1"/>
  <c r="O144" i="1" s="1"/>
  <c r="O143" i="1"/>
  <c r="L143" i="1"/>
  <c r="K143" i="1"/>
  <c r="M143" i="1" s="1"/>
  <c r="J143" i="1"/>
  <c r="I143" i="1"/>
  <c r="H143" i="1"/>
  <c r="G143" i="1"/>
  <c r="F143" i="1"/>
  <c r="M142" i="1"/>
  <c r="L142" i="1"/>
  <c r="J142" i="1"/>
  <c r="O141" i="1"/>
  <c r="N141" i="1"/>
  <c r="M141" i="1"/>
  <c r="L141" i="1"/>
  <c r="J141" i="1"/>
  <c r="L140" i="1"/>
  <c r="K140" i="1"/>
  <c r="I140" i="1"/>
  <c r="H140" i="1"/>
  <c r="G140" i="1"/>
  <c r="F140" i="1"/>
  <c r="M139" i="1"/>
  <c r="L139" i="1"/>
  <c r="J139" i="1"/>
  <c r="O139" i="1" s="1"/>
  <c r="L138" i="1"/>
  <c r="K138" i="1"/>
  <c r="J138" i="1"/>
  <c r="I138" i="1"/>
  <c r="H138" i="1"/>
  <c r="G138" i="1"/>
  <c r="F138" i="1"/>
  <c r="O137" i="1"/>
  <c r="N137" i="1"/>
  <c r="M137" i="1"/>
  <c r="L137" i="1"/>
  <c r="L136" i="1" s="1"/>
  <c r="L135" i="1" s="1"/>
  <c r="J137" i="1"/>
  <c r="J136" i="1" s="1"/>
  <c r="O136" i="1"/>
  <c r="N136" i="1"/>
  <c r="M136" i="1"/>
  <c r="K136" i="1"/>
  <c r="I136" i="1"/>
  <c r="I135" i="1" s="1"/>
  <c r="H136" i="1"/>
  <c r="H135" i="1" s="1"/>
  <c r="G136" i="1"/>
  <c r="F136" i="1"/>
  <c r="K135" i="1"/>
  <c r="M134" i="1"/>
  <c r="L134" i="1"/>
  <c r="J134" i="1"/>
  <c r="L133" i="1"/>
  <c r="K133" i="1"/>
  <c r="I133" i="1"/>
  <c r="H133" i="1"/>
  <c r="G133" i="1"/>
  <c r="F133" i="1"/>
  <c r="M133" i="1" s="1"/>
  <c r="M132" i="1"/>
  <c r="L132" i="1"/>
  <c r="L131" i="1" s="1"/>
  <c r="J132" i="1"/>
  <c r="K131" i="1"/>
  <c r="I131" i="1"/>
  <c r="H131" i="1"/>
  <c r="G131" i="1"/>
  <c r="F131" i="1"/>
  <c r="F127" i="1" s="1"/>
  <c r="O130" i="1"/>
  <c r="N130" i="1"/>
  <c r="N128" i="1" s="1"/>
  <c r="M130" i="1"/>
  <c r="L130" i="1"/>
  <c r="J130" i="1"/>
  <c r="O129" i="1"/>
  <c r="N129" i="1"/>
  <c r="M129" i="1"/>
  <c r="L129" i="1"/>
  <c r="J129" i="1"/>
  <c r="J128" i="1" s="1"/>
  <c r="L128" i="1"/>
  <c r="L127" i="1" s="1"/>
  <c r="K128" i="1"/>
  <c r="O128" i="1" s="1"/>
  <c r="I128" i="1"/>
  <c r="H128" i="1"/>
  <c r="H127" i="1" s="1"/>
  <c r="G128" i="1"/>
  <c r="F128" i="1"/>
  <c r="M126" i="1"/>
  <c r="L126" i="1"/>
  <c r="J126" i="1"/>
  <c r="O125" i="1"/>
  <c r="N125" i="1"/>
  <c r="M125" i="1"/>
  <c r="L125" i="1"/>
  <c r="L124" i="1" s="1"/>
  <c r="L123" i="1" s="1"/>
  <c r="J125" i="1"/>
  <c r="K124" i="1"/>
  <c r="I124" i="1"/>
  <c r="H124" i="1"/>
  <c r="H123" i="1" s="1"/>
  <c r="G124" i="1"/>
  <c r="G123" i="1" s="1"/>
  <c r="F124" i="1"/>
  <c r="F123" i="1" s="1"/>
  <c r="I123" i="1"/>
  <c r="M122" i="1"/>
  <c r="L122" i="1"/>
  <c r="L121" i="1" s="1"/>
  <c r="J122" i="1"/>
  <c r="O122" i="1" s="1"/>
  <c r="K121" i="1"/>
  <c r="I121" i="1"/>
  <c r="H121" i="1"/>
  <c r="G121" i="1"/>
  <c r="F121" i="1"/>
  <c r="N120" i="1"/>
  <c r="N119" i="1" s="1"/>
  <c r="M120" i="1"/>
  <c r="L120" i="1"/>
  <c r="J120" i="1"/>
  <c r="O120" i="1" s="1"/>
  <c r="L119" i="1"/>
  <c r="K119" i="1"/>
  <c r="O119" i="1" s="1"/>
  <c r="J119" i="1"/>
  <c r="I119" i="1"/>
  <c r="H119" i="1"/>
  <c r="G119" i="1"/>
  <c r="F119" i="1"/>
  <c r="M118" i="1"/>
  <c r="L118" i="1"/>
  <c r="J118" i="1"/>
  <c r="M117" i="1"/>
  <c r="L117" i="1"/>
  <c r="K117" i="1"/>
  <c r="I117" i="1"/>
  <c r="H117" i="1"/>
  <c r="G117" i="1"/>
  <c r="F117" i="1"/>
  <c r="M116" i="1"/>
  <c r="L116" i="1"/>
  <c r="L115" i="1" s="1"/>
  <c r="J116" i="1"/>
  <c r="N116" i="1" s="1"/>
  <c r="N115" i="1" s="1"/>
  <c r="K115" i="1"/>
  <c r="I115" i="1"/>
  <c r="I114" i="1" s="1"/>
  <c r="H115" i="1"/>
  <c r="G115" i="1"/>
  <c r="F115" i="1"/>
  <c r="O113" i="1"/>
  <c r="N113" i="1"/>
  <c r="N112" i="1" s="1"/>
  <c r="M113" i="1"/>
  <c r="L113" i="1"/>
  <c r="L112" i="1" s="1"/>
  <c r="J113" i="1"/>
  <c r="K112" i="1"/>
  <c r="J112" i="1"/>
  <c r="I112" i="1"/>
  <c r="H112" i="1"/>
  <c r="G112" i="1"/>
  <c r="F112" i="1"/>
  <c r="M112" i="1" s="1"/>
  <c r="O111" i="1"/>
  <c r="M111" i="1"/>
  <c r="L111" i="1"/>
  <c r="L110" i="1" s="1"/>
  <c r="J111" i="1"/>
  <c r="N111" i="1" s="1"/>
  <c r="N110" i="1" s="1"/>
  <c r="K110" i="1"/>
  <c r="J110" i="1"/>
  <c r="I110" i="1"/>
  <c r="H110" i="1"/>
  <c r="G110" i="1"/>
  <c r="F110" i="1"/>
  <c r="M109" i="1"/>
  <c r="L109" i="1"/>
  <c r="J109" i="1"/>
  <c r="M108" i="1"/>
  <c r="L108" i="1"/>
  <c r="K108" i="1"/>
  <c r="I108" i="1"/>
  <c r="H108" i="1"/>
  <c r="G108" i="1"/>
  <c r="F108" i="1"/>
  <c r="N107" i="1"/>
  <c r="M107" i="1"/>
  <c r="L107" i="1"/>
  <c r="L106" i="1" s="1"/>
  <c r="J107" i="1"/>
  <c r="N106" i="1"/>
  <c r="K106" i="1"/>
  <c r="M106" i="1" s="1"/>
  <c r="I106" i="1"/>
  <c r="H106" i="1"/>
  <c r="G106" i="1"/>
  <c r="F106" i="1"/>
  <c r="O105" i="1"/>
  <c r="N105" i="1"/>
  <c r="N104" i="1" s="1"/>
  <c r="M105" i="1"/>
  <c r="L105" i="1"/>
  <c r="L104" i="1" s="1"/>
  <c r="J105" i="1"/>
  <c r="J104" i="1" s="1"/>
  <c r="K104" i="1"/>
  <c r="I104" i="1"/>
  <c r="H104" i="1"/>
  <c r="G104" i="1"/>
  <c r="F104" i="1"/>
  <c r="M103" i="1"/>
  <c r="L103" i="1"/>
  <c r="L102" i="1" s="1"/>
  <c r="J103" i="1"/>
  <c r="N103" i="1" s="1"/>
  <c r="N102" i="1" s="1"/>
  <c r="K102" i="1"/>
  <c r="M102" i="1" s="1"/>
  <c r="I102" i="1"/>
  <c r="H102" i="1"/>
  <c r="G102" i="1"/>
  <c r="F102" i="1"/>
  <c r="M101" i="1"/>
  <c r="L101" i="1"/>
  <c r="J101" i="1"/>
  <c r="L100" i="1"/>
  <c r="K100" i="1"/>
  <c r="I100" i="1"/>
  <c r="H100" i="1"/>
  <c r="G100" i="1"/>
  <c r="F100" i="1"/>
  <c r="M99" i="1"/>
  <c r="L99" i="1"/>
  <c r="L98" i="1" s="1"/>
  <c r="J99" i="1"/>
  <c r="K98" i="1"/>
  <c r="M98" i="1" s="1"/>
  <c r="I98" i="1"/>
  <c r="H98" i="1"/>
  <c r="G98" i="1"/>
  <c r="G97" i="1" s="1"/>
  <c r="F98" i="1"/>
  <c r="O96" i="1"/>
  <c r="M96" i="1"/>
  <c r="L96" i="1"/>
  <c r="L95" i="1" s="1"/>
  <c r="J96" i="1"/>
  <c r="K95" i="1"/>
  <c r="M95" i="1" s="1"/>
  <c r="I95" i="1"/>
  <c r="H95" i="1"/>
  <c r="G95" i="1"/>
  <c r="F95" i="1"/>
  <c r="O94" i="1"/>
  <c r="N94" i="1"/>
  <c r="N93" i="1" s="1"/>
  <c r="M94" i="1"/>
  <c r="L94" i="1"/>
  <c r="L93" i="1" s="1"/>
  <c r="J94" i="1"/>
  <c r="K93" i="1"/>
  <c r="J93" i="1"/>
  <c r="I93" i="1"/>
  <c r="H93" i="1"/>
  <c r="H88" i="1" s="1"/>
  <c r="G93" i="1"/>
  <c r="F93" i="1"/>
  <c r="M92" i="1"/>
  <c r="L92" i="1"/>
  <c r="J92" i="1"/>
  <c r="N91" i="1"/>
  <c r="M91" i="1"/>
  <c r="L91" i="1"/>
  <c r="J91" i="1"/>
  <c r="O91" i="1" s="1"/>
  <c r="O90" i="1"/>
  <c r="N90" i="1"/>
  <c r="M90" i="1"/>
  <c r="L90" i="1"/>
  <c r="J90" i="1"/>
  <c r="L89" i="1"/>
  <c r="K89" i="1"/>
  <c r="J89" i="1"/>
  <c r="I89" i="1"/>
  <c r="H89" i="1"/>
  <c r="G89" i="1"/>
  <c r="F89" i="1"/>
  <c r="L88" i="1"/>
  <c r="G88" i="1"/>
  <c r="F88" i="1"/>
  <c r="O87" i="1"/>
  <c r="M87" i="1"/>
  <c r="L87" i="1"/>
  <c r="L86" i="1" s="1"/>
  <c r="J87" i="1"/>
  <c r="N87" i="1" s="1"/>
  <c r="N86" i="1" s="1"/>
  <c r="K86" i="1"/>
  <c r="O86" i="1" s="1"/>
  <c r="J86" i="1"/>
  <c r="I86" i="1"/>
  <c r="H86" i="1"/>
  <c r="G86" i="1"/>
  <c r="F86" i="1"/>
  <c r="M85" i="1"/>
  <c r="L85" i="1"/>
  <c r="J85" i="1"/>
  <c r="N85" i="1" s="1"/>
  <c r="N84" i="1" s="1"/>
  <c r="M84" i="1"/>
  <c r="L84" i="1"/>
  <c r="K84" i="1"/>
  <c r="J84" i="1"/>
  <c r="I84" i="1"/>
  <c r="H84" i="1"/>
  <c r="G84" i="1"/>
  <c r="F84" i="1"/>
  <c r="M83" i="1"/>
  <c r="L83" i="1"/>
  <c r="J83" i="1"/>
  <c r="J82" i="1" s="1"/>
  <c r="O82" i="1" s="1"/>
  <c r="L82" i="1"/>
  <c r="K82" i="1"/>
  <c r="M82" i="1" s="1"/>
  <c r="I82" i="1"/>
  <c r="H82" i="1"/>
  <c r="G82" i="1"/>
  <c r="F82" i="1"/>
  <c r="N81" i="1"/>
  <c r="N80" i="1" s="1"/>
  <c r="M81" i="1"/>
  <c r="L81" i="1"/>
  <c r="J81" i="1"/>
  <c r="J80" i="1" s="1"/>
  <c r="O80" i="1" s="1"/>
  <c r="L80" i="1"/>
  <c r="K80" i="1"/>
  <c r="I80" i="1"/>
  <c r="H80" i="1"/>
  <c r="G80" i="1"/>
  <c r="G71" i="1" s="1"/>
  <c r="F80" i="1"/>
  <c r="M80" i="1" s="1"/>
  <c r="M79" i="1"/>
  <c r="L79" i="1"/>
  <c r="L78" i="1" s="1"/>
  <c r="J79" i="1"/>
  <c r="O79" i="1" s="1"/>
  <c r="K78" i="1"/>
  <c r="M78" i="1" s="1"/>
  <c r="J78" i="1"/>
  <c r="O78" i="1" s="1"/>
  <c r="I78" i="1"/>
  <c r="H78" i="1"/>
  <c r="G78" i="1"/>
  <c r="F78" i="1"/>
  <c r="O77" i="1"/>
  <c r="N77" i="1"/>
  <c r="N76" i="1" s="1"/>
  <c r="M77" i="1"/>
  <c r="L77" i="1"/>
  <c r="J77" i="1"/>
  <c r="M76" i="1"/>
  <c r="L76" i="1"/>
  <c r="K76" i="1"/>
  <c r="O76" i="1" s="1"/>
  <c r="J76" i="1"/>
  <c r="I76" i="1"/>
  <c r="H76" i="1"/>
  <c r="G76" i="1"/>
  <c r="F76" i="1"/>
  <c r="F71" i="1" s="1"/>
  <c r="M75" i="1"/>
  <c r="L75" i="1"/>
  <c r="J75" i="1"/>
  <c r="O75" i="1" s="1"/>
  <c r="O74" i="1"/>
  <c r="M74" i="1"/>
  <c r="L74" i="1"/>
  <c r="J74" i="1"/>
  <c r="N74" i="1" s="1"/>
  <c r="O73" i="1"/>
  <c r="N73" i="1"/>
  <c r="M73" i="1"/>
  <c r="L73" i="1"/>
  <c r="J73" i="1"/>
  <c r="M72" i="1"/>
  <c r="K72" i="1"/>
  <c r="K71" i="1" s="1"/>
  <c r="I72" i="1"/>
  <c r="H72" i="1"/>
  <c r="G72" i="1"/>
  <c r="F72" i="1"/>
  <c r="O68" i="1"/>
  <c r="N68" i="1"/>
  <c r="N67" i="1" s="1"/>
  <c r="N66" i="1" s="1"/>
  <c r="M68" i="1"/>
  <c r="L68" i="1"/>
  <c r="J68" i="1"/>
  <c r="L67" i="1"/>
  <c r="L66" i="1" s="1"/>
  <c r="K67" i="1"/>
  <c r="O67" i="1" s="1"/>
  <c r="J67" i="1"/>
  <c r="I67" i="1"/>
  <c r="I66" i="1" s="1"/>
  <c r="H67" i="1"/>
  <c r="H66" i="1" s="1"/>
  <c r="G67" i="1"/>
  <c r="F67" i="1"/>
  <c r="J66" i="1"/>
  <c r="G66" i="1"/>
  <c r="F66" i="1"/>
  <c r="O65" i="1"/>
  <c r="N65" i="1"/>
  <c r="M65" i="1"/>
  <c r="L65" i="1"/>
  <c r="J65" i="1"/>
  <c r="N64" i="1"/>
  <c r="N63" i="1" s="1"/>
  <c r="N62" i="1" s="1"/>
  <c r="M64" i="1"/>
  <c r="L64" i="1"/>
  <c r="J64" i="1"/>
  <c r="J63" i="1" s="1"/>
  <c r="L63" i="1"/>
  <c r="K63" i="1"/>
  <c r="I63" i="1"/>
  <c r="H63" i="1"/>
  <c r="G63" i="1"/>
  <c r="G62" i="1" s="1"/>
  <c r="F63" i="1"/>
  <c r="M63" i="1" s="1"/>
  <c r="L62" i="1"/>
  <c r="K62" i="1"/>
  <c r="I62" i="1"/>
  <c r="H62" i="1"/>
  <c r="M61" i="1"/>
  <c r="L61" i="1"/>
  <c r="J61" i="1"/>
  <c r="J58" i="1" s="1"/>
  <c r="O60" i="1"/>
  <c r="N60" i="1"/>
  <c r="M60" i="1"/>
  <c r="L60" i="1"/>
  <c r="J60" i="1"/>
  <c r="M59" i="1"/>
  <c r="L59" i="1"/>
  <c r="J59" i="1"/>
  <c r="O59" i="1" s="1"/>
  <c r="K58" i="1"/>
  <c r="I58" i="1"/>
  <c r="I43" i="1" s="1"/>
  <c r="H58" i="1"/>
  <c r="G58" i="1"/>
  <c r="F58" i="1"/>
  <c r="M58" i="1" s="1"/>
  <c r="M57" i="1"/>
  <c r="L57" i="1"/>
  <c r="L56" i="1" s="1"/>
  <c r="J57" i="1"/>
  <c r="N57" i="1" s="1"/>
  <c r="N56" i="1" s="1"/>
  <c r="K56" i="1"/>
  <c r="I56" i="1"/>
  <c r="H56" i="1"/>
  <c r="G56" i="1"/>
  <c r="F56" i="1"/>
  <c r="M56" i="1" s="1"/>
  <c r="O55" i="1"/>
  <c r="N55" i="1"/>
  <c r="M55" i="1"/>
  <c r="L55" i="1"/>
  <c r="J55" i="1"/>
  <c r="M54" i="1"/>
  <c r="L54" i="1"/>
  <c r="J54" i="1"/>
  <c r="O54" i="1" s="1"/>
  <c r="M53" i="1"/>
  <c r="L53" i="1"/>
  <c r="J53" i="1"/>
  <c r="O53" i="1" s="1"/>
  <c r="O52" i="1"/>
  <c r="N52" i="1"/>
  <c r="M52" i="1"/>
  <c r="L52" i="1"/>
  <c r="J52" i="1"/>
  <c r="O51" i="1"/>
  <c r="N51" i="1"/>
  <c r="M51" i="1"/>
  <c r="L51" i="1"/>
  <c r="J51" i="1"/>
  <c r="O50" i="1"/>
  <c r="N50" i="1"/>
  <c r="M50" i="1"/>
  <c r="L50" i="1"/>
  <c r="J50" i="1"/>
  <c r="M49" i="1"/>
  <c r="L49" i="1"/>
  <c r="J49" i="1"/>
  <c r="J48" i="1" s="1"/>
  <c r="K48" i="1"/>
  <c r="O48" i="1" s="1"/>
  <c r="I48" i="1"/>
  <c r="H48" i="1"/>
  <c r="G48" i="1"/>
  <c r="F48" i="1"/>
  <c r="O47" i="1"/>
  <c r="M47" i="1"/>
  <c r="L47" i="1"/>
  <c r="L46" i="1" s="1"/>
  <c r="J47" i="1"/>
  <c r="N47" i="1" s="1"/>
  <c r="N46" i="1" s="1"/>
  <c r="K46" i="1"/>
  <c r="I46" i="1"/>
  <c r="H46" i="1"/>
  <c r="G46" i="1"/>
  <c r="F46" i="1"/>
  <c r="M46" i="1" s="1"/>
  <c r="O45" i="1"/>
  <c r="N45" i="1"/>
  <c r="N44" i="1" s="1"/>
  <c r="M45" i="1"/>
  <c r="L45" i="1"/>
  <c r="J45" i="1"/>
  <c r="J44" i="1" s="1"/>
  <c r="L44" i="1"/>
  <c r="K44" i="1"/>
  <c r="I44" i="1"/>
  <c r="H44" i="1"/>
  <c r="G44" i="1"/>
  <c r="G43" i="1" s="1"/>
  <c r="F44" i="1"/>
  <c r="O42" i="1"/>
  <c r="N42" i="1"/>
  <c r="M42" i="1"/>
  <c r="L42" i="1"/>
  <c r="J42" i="1"/>
  <c r="M41" i="1"/>
  <c r="L41" i="1"/>
  <c r="J41" i="1"/>
  <c r="O41" i="1" s="1"/>
  <c r="M40" i="1"/>
  <c r="L40" i="1"/>
  <c r="J40" i="1"/>
  <c r="O40" i="1" s="1"/>
  <c r="M39" i="1"/>
  <c r="L39" i="1"/>
  <c r="J39" i="1"/>
  <c r="K38" i="1"/>
  <c r="I38" i="1"/>
  <c r="I34" i="1" s="1"/>
  <c r="H38" i="1"/>
  <c r="G38" i="1"/>
  <c r="F38" i="1"/>
  <c r="N37" i="1"/>
  <c r="M37" i="1"/>
  <c r="L37" i="1"/>
  <c r="L35" i="1" s="1"/>
  <c r="J37" i="1"/>
  <c r="O37" i="1" s="1"/>
  <c r="O36" i="1"/>
  <c r="N36" i="1"/>
  <c r="M36" i="1"/>
  <c r="L36" i="1"/>
  <c r="J36" i="1"/>
  <c r="J35" i="1" s="1"/>
  <c r="K35" i="1"/>
  <c r="I35" i="1"/>
  <c r="H35" i="1"/>
  <c r="H34" i="1" s="1"/>
  <c r="G35" i="1"/>
  <c r="G34" i="1" s="1"/>
  <c r="F35" i="1"/>
  <c r="F34" i="1" s="1"/>
  <c r="O33" i="1"/>
  <c r="N33" i="1"/>
  <c r="N32" i="1" s="1"/>
  <c r="M33" i="1"/>
  <c r="L33" i="1"/>
  <c r="J33" i="1"/>
  <c r="L32" i="1"/>
  <c r="K32" i="1"/>
  <c r="O32" i="1" s="1"/>
  <c r="J32" i="1"/>
  <c r="I32" i="1"/>
  <c r="H32" i="1"/>
  <c r="G32" i="1"/>
  <c r="F32" i="1"/>
  <c r="M31" i="1"/>
  <c r="L31" i="1"/>
  <c r="J31" i="1"/>
  <c r="J30" i="1" s="1"/>
  <c r="O30" i="1" s="1"/>
  <c r="L30" i="1"/>
  <c r="K30" i="1"/>
  <c r="M30" i="1" s="1"/>
  <c r="I30" i="1"/>
  <c r="H30" i="1"/>
  <c r="G30" i="1"/>
  <c r="F30" i="1"/>
  <c r="N29" i="1"/>
  <c r="M29" i="1"/>
  <c r="L29" i="1"/>
  <c r="J29" i="1"/>
  <c r="O29" i="1" s="1"/>
  <c r="O28" i="1"/>
  <c r="N28" i="1"/>
  <c r="M28" i="1"/>
  <c r="L28" i="1"/>
  <c r="J28" i="1"/>
  <c r="J27" i="1" s="1"/>
  <c r="K27" i="1"/>
  <c r="K23" i="1" s="1"/>
  <c r="I27" i="1"/>
  <c r="I23" i="1" s="1"/>
  <c r="H27" i="1"/>
  <c r="G27" i="1"/>
  <c r="F27" i="1"/>
  <c r="O26" i="1"/>
  <c r="N26" i="1"/>
  <c r="M26" i="1"/>
  <c r="L26" i="1"/>
  <c r="J26" i="1"/>
  <c r="O25" i="1"/>
  <c r="N25" i="1"/>
  <c r="N24" i="1" s="1"/>
  <c r="M25" i="1"/>
  <c r="L25" i="1"/>
  <c r="L24" i="1" s="1"/>
  <c r="J25" i="1"/>
  <c r="J24" i="1" s="1"/>
  <c r="K24" i="1"/>
  <c r="M24" i="1" s="1"/>
  <c r="I24" i="1"/>
  <c r="H24" i="1"/>
  <c r="H23" i="1" s="1"/>
  <c r="G24" i="1"/>
  <c r="G23" i="1" s="1"/>
  <c r="F24" i="1"/>
  <c r="F23" i="1"/>
  <c r="M22" i="1"/>
  <c r="L22" i="1"/>
  <c r="L21" i="1" s="1"/>
  <c r="J22" i="1"/>
  <c r="N22" i="1" s="1"/>
  <c r="N21" i="1" s="1"/>
  <c r="K21" i="1"/>
  <c r="I21" i="1"/>
  <c r="H21" i="1"/>
  <c r="H16" i="1" s="1"/>
  <c r="G21" i="1"/>
  <c r="F21" i="1"/>
  <c r="M21" i="1" s="1"/>
  <c r="O20" i="1"/>
  <c r="N20" i="1"/>
  <c r="N19" i="1" s="1"/>
  <c r="M20" i="1"/>
  <c r="L20" i="1"/>
  <c r="L19" i="1" s="1"/>
  <c r="J20" i="1"/>
  <c r="J19" i="1" s="1"/>
  <c r="K19" i="1"/>
  <c r="I19" i="1"/>
  <c r="H19" i="1"/>
  <c r="G19" i="1"/>
  <c r="F19" i="1"/>
  <c r="O18" i="1"/>
  <c r="N18" i="1"/>
  <c r="N17" i="1" s="1"/>
  <c r="M18" i="1"/>
  <c r="L18" i="1"/>
  <c r="L17" i="1" s="1"/>
  <c r="J18" i="1"/>
  <c r="K17" i="1"/>
  <c r="M17" i="1" s="1"/>
  <c r="J17" i="1"/>
  <c r="I17" i="1"/>
  <c r="H17" i="1"/>
  <c r="G17" i="1"/>
  <c r="F17" i="1"/>
  <c r="F16" i="1"/>
  <c r="M15" i="1"/>
  <c r="L15" i="1"/>
  <c r="L14" i="1" s="1"/>
  <c r="J15" i="1"/>
  <c r="J14" i="1" s="1"/>
  <c r="O14" i="1" s="1"/>
  <c r="K14" i="1"/>
  <c r="M14" i="1" s="1"/>
  <c r="I14" i="1"/>
  <c r="I11" i="1" s="1"/>
  <c r="H14" i="1"/>
  <c r="H11" i="1" s="1"/>
  <c r="G14" i="1"/>
  <c r="F14" i="1"/>
  <c r="N13" i="1"/>
  <c r="N12" i="1" s="1"/>
  <c r="M13" i="1"/>
  <c r="L13" i="1"/>
  <c r="J13" i="1"/>
  <c r="J12" i="1" s="1"/>
  <c r="L12" i="1"/>
  <c r="K12" i="1"/>
  <c r="I12" i="1"/>
  <c r="H12" i="1"/>
  <c r="G12" i="1"/>
  <c r="G11" i="1" s="1"/>
  <c r="F12" i="1"/>
  <c r="M12" i="1" s="1"/>
  <c r="I274" i="1" l="1"/>
  <c r="M294" i="1"/>
  <c r="J294" i="1"/>
  <c r="O294" i="1" s="1"/>
  <c r="L294" i="1"/>
  <c r="L293" i="1" s="1"/>
  <c r="F286" i="1"/>
  <c r="F274" i="1"/>
  <c r="O292" i="1"/>
  <c r="O278" i="1"/>
  <c r="O261" i="1"/>
  <c r="O251" i="1"/>
  <c r="F237" i="1"/>
  <c r="O234" i="1"/>
  <c r="F232" i="1"/>
  <c r="M216" i="1"/>
  <c r="O216" i="1"/>
  <c r="H209" i="1"/>
  <c r="H151" i="1" s="1"/>
  <c r="I209" i="1"/>
  <c r="L209" i="1"/>
  <c r="L199" i="1"/>
  <c r="N200" i="1"/>
  <c r="N199" i="1" s="1"/>
  <c r="J200" i="1"/>
  <c r="J199" i="1" s="1"/>
  <c r="M200" i="1"/>
  <c r="O200" i="1"/>
  <c r="L152" i="1"/>
  <c r="J163" i="1"/>
  <c r="K127" i="1"/>
  <c r="M127" i="1" s="1"/>
  <c r="M128" i="1"/>
  <c r="J121" i="1"/>
  <c r="O121" i="1" s="1"/>
  <c r="M121" i="1"/>
  <c r="L114" i="1"/>
  <c r="F114" i="1"/>
  <c r="G114" i="1"/>
  <c r="N122" i="1"/>
  <c r="N121" i="1" s="1"/>
  <c r="O103" i="1"/>
  <c r="J102" i="1"/>
  <c r="L97" i="1"/>
  <c r="H71" i="1"/>
  <c r="O85" i="1"/>
  <c r="I71" i="1"/>
  <c r="O84" i="1"/>
  <c r="L72" i="1"/>
  <c r="L71" i="1" s="1"/>
  <c r="O57" i="1"/>
  <c r="F43" i="1"/>
  <c r="H43" i="1"/>
  <c r="O58" i="1"/>
  <c r="N61" i="1"/>
  <c r="O61" i="1"/>
  <c r="O44" i="1"/>
  <c r="J34" i="1"/>
  <c r="M38" i="1"/>
  <c r="J38" i="1"/>
  <c r="I16" i="1"/>
  <c r="I10" i="1" s="1"/>
  <c r="O22" i="1"/>
  <c r="G16" i="1"/>
  <c r="M257" i="1"/>
  <c r="O257" i="1"/>
  <c r="L257" i="1"/>
  <c r="L254" i="1"/>
  <c r="L243" i="1"/>
  <c r="K237" i="1"/>
  <c r="N243" i="1"/>
  <c r="L237" i="1"/>
  <c r="M232" i="1"/>
  <c r="O185" i="1"/>
  <c r="O183" i="1"/>
  <c r="L180" i="1"/>
  <c r="M67" i="1"/>
  <c r="K66" i="1"/>
  <c r="O66" i="1" s="1"/>
  <c r="L58" i="1"/>
  <c r="L48" i="1"/>
  <c r="O38" i="1"/>
  <c r="L38" i="1"/>
  <c r="L34" i="1" s="1"/>
  <c r="N35" i="1"/>
  <c r="M32" i="1"/>
  <c r="L27" i="1"/>
  <c r="N27" i="1"/>
  <c r="L23" i="1"/>
  <c r="L16" i="1"/>
  <c r="L11" i="1"/>
  <c r="O24" i="1"/>
  <c r="J23" i="1"/>
  <c r="O23" i="1" s="1"/>
  <c r="H10" i="1"/>
  <c r="O19" i="1"/>
  <c r="M23" i="1"/>
  <c r="G10" i="1"/>
  <c r="N23" i="1"/>
  <c r="N11" i="1"/>
  <c r="N16" i="1"/>
  <c r="O35" i="1"/>
  <c r="O63" i="1"/>
  <c r="J62" i="1"/>
  <c r="O62" i="1" s="1"/>
  <c r="O12" i="1"/>
  <c r="J11" i="1"/>
  <c r="O17" i="1"/>
  <c r="O104" i="1"/>
  <c r="O132" i="1"/>
  <c r="J131" i="1"/>
  <c r="O131" i="1" s="1"/>
  <c r="O203" i="1"/>
  <c r="F209" i="1"/>
  <c r="M214" i="1"/>
  <c r="O276" i="1"/>
  <c r="L318" i="1"/>
  <c r="F11" i="1"/>
  <c r="O13" i="1"/>
  <c r="M19" i="1"/>
  <c r="J21" i="1"/>
  <c r="O21" i="1" s="1"/>
  <c r="M27" i="1"/>
  <c r="K34" i="1"/>
  <c r="M35" i="1"/>
  <c r="N41" i="1"/>
  <c r="K43" i="1"/>
  <c r="M44" i="1"/>
  <c r="J46" i="1"/>
  <c r="N49" i="1"/>
  <c r="J56" i="1"/>
  <c r="O56" i="1" s="1"/>
  <c r="N59" i="1"/>
  <c r="F62" i="1"/>
  <c r="O64" i="1"/>
  <c r="M71" i="1"/>
  <c r="O81" i="1"/>
  <c r="M86" i="1"/>
  <c r="I97" i="1"/>
  <c r="K97" i="1"/>
  <c r="O102" i="1"/>
  <c r="J106" i="1"/>
  <c r="O106" i="1" s="1"/>
  <c r="O107" i="1"/>
  <c r="J108" i="1"/>
  <c r="O109" i="1"/>
  <c r="N109" i="1"/>
  <c r="N108" i="1" s="1"/>
  <c r="G127" i="1"/>
  <c r="G70" i="1" s="1"/>
  <c r="J133" i="1"/>
  <c r="O133" i="1" s="1"/>
  <c r="O134" i="1"/>
  <c r="N134" i="1"/>
  <c r="N133" i="1" s="1"/>
  <c r="M155" i="1"/>
  <c r="O155" i="1"/>
  <c r="G169" i="1"/>
  <c r="J238" i="1"/>
  <c r="O238" i="1" s="1"/>
  <c r="O239" i="1"/>
  <c r="N239" i="1"/>
  <c r="N238" i="1" s="1"/>
  <c r="O268" i="1"/>
  <c r="J267" i="1"/>
  <c r="J266" i="1" s="1"/>
  <c r="O157" i="1"/>
  <c r="M157" i="1"/>
  <c r="N96" i="1"/>
  <c r="N95" i="1" s="1"/>
  <c r="J95" i="1"/>
  <c r="M140" i="1"/>
  <c r="G199" i="1"/>
  <c r="G151" i="1" s="1"/>
  <c r="O297" i="1"/>
  <c r="M297" i="1"/>
  <c r="O304" i="1"/>
  <c r="M304" i="1"/>
  <c r="K303" i="1"/>
  <c r="N160" i="1"/>
  <c r="N159" i="1" s="1"/>
  <c r="J159" i="1"/>
  <c r="O159" i="1" s="1"/>
  <c r="O49" i="1"/>
  <c r="N54" i="1"/>
  <c r="O93" i="1"/>
  <c r="M93" i="1"/>
  <c r="K88" i="1"/>
  <c r="O160" i="1"/>
  <c r="N15" i="1"/>
  <c r="N14" i="1" s="1"/>
  <c r="O27" i="1"/>
  <c r="N31" i="1"/>
  <c r="N30" i="1" s="1"/>
  <c r="N39" i="1"/>
  <c r="N75" i="1"/>
  <c r="N72" i="1" s="1"/>
  <c r="N71" i="1" s="1"/>
  <c r="N83" i="1"/>
  <c r="N82" i="1" s="1"/>
  <c r="M100" i="1"/>
  <c r="I127" i="1"/>
  <c r="N132" i="1"/>
  <c r="N131" i="1" s="1"/>
  <c r="N127" i="1" s="1"/>
  <c r="K152" i="1"/>
  <c r="I169" i="1"/>
  <c r="M181" i="1"/>
  <c r="F180" i="1"/>
  <c r="O255" i="1"/>
  <c r="L275" i="1"/>
  <c r="L274" i="1" s="1"/>
  <c r="J117" i="1"/>
  <c r="O117" i="1" s="1"/>
  <c r="O118" i="1"/>
  <c r="N118" i="1"/>
  <c r="N117" i="1" s="1"/>
  <c r="N114" i="1" s="1"/>
  <c r="J205" i="1"/>
  <c r="O206" i="1"/>
  <c r="N206" i="1"/>
  <c r="N205" i="1" s="1"/>
  <c r="O15" i="1"/>
  <c r="O31" i="1"/>
  <c r="O39" i="1"/>
  <c r="O83" i="1"/>
  <c r="I88" i="1"/>
  <c r="H114" i="1"/>
  <c r="J124" i="1"/>
  <c r="J123" i="1" s="1"/>
  <c r="O126" i="1"/>
  <c r="N126" i="1"/>
  <c r="N124" i="1" s="1"/>
  <c r="N123" i="1" s="1"/>
  <c r="M138" i="1"/>
  <c r="O138" i="1"/>
  <c r="J98" i="1"/>
  <c r="O99" i="1"/>
  <c r="J100" i="1"/>
  <c r="O100" i="1" s="1"/>
  <c r="O101" i="1"/>
  <c r="N101" i="1"/>
  <c r="N100" i="1" s="1"/>
  <c r="J172" i="1"/>
  <c r="J169" i="1" s="1"/>
  <c r="O173" i="1"/>
  <c r="N173" i="1"/>
  <c r="N172" i="1" s="1"/>
  <c r="O289" i="1"/>
  <c r="M289" i="1"/>
  <c r="K11" i="1"/>
  <c r="O89" i="1"/>
  <c r="O92" i="1"/>
  <c r="N92" i="1"/>
  <c r="N89" i="1" s="1"/>
  <c r="N88" i="1" s="1"/>
  <c r="N220" i="1"/>
  <c r="M48" i="1"/>
  <c r="N140" i="1"/>
  <c r="N168" i="1"/>
  <c r="N167" i="1" s="1"/>
  <c r="J167" i="1"/>
  <c r="O167" i="1" s="1"/>
  <c r="L169" i="1"/>
  <c r="J197" i="1"/>
  <c r="O197" i="1" s="1"/>
  <c r="O198" i="1"/>
  <c r="N198" i="1"/>
  <c r="N197" i="1" s="1"/>
  <c r="O222" i="1"/>
  <c r="N222" i="1"/>
  <c r="H274" i="1"/>
  <c r="O312" i="1"/>
  <c r="M312" i="1"/>
  <c r="O328" i="1"/>
  <c r="N40" i="1"/>
  <c r="M62" i="1"/>
  <c r="J72" i="1"/>
  <c r="J71" i="1" s="1"/>
  <c r="O71" i="1" s="1"/>
  <c r="N99" i="1"/>
  <c r="N98" i="1" s="1"/>
  <c r="O112" i="1"/>
  <c r="O165" i="1"/>
  <c r="M165" i="1"/>
  <c r="O205" i="1"/>
  <c r="O240" i="1"/>
  <c r="J247" i="1"/>
  <c r="O247" i="1" s="1"/>
  <c r="O248" i="1"/>
  <c r="N248" i="1"/>
  <c r="N247" i="1" s="1"/>
  <c r="H266" i="1"/>
  <c r="O315" i="1"/>
  <c r="J314" i="1"/>
  <c r="O314" i="1" s="1"/>
  <c r="N53" i="1"/>
  <c r="N79" i="1"/>
  <c r="N78" i="1" s="1"/>
  <c r="F97" i="1"/>
  <c r="O108" i="1"/>
  <c r="O110" i="1"/>
  <c r="O115" i="1"/>
  <c r="M119" i="1"/>
  <c r="J140" i="1"/>
  <c r="J135" i="1" s="1"/>
  <c r="O135" i="1" s="1"/>
  <c r="O142" i="1"/>
  <c r="N142" i="1"/>
  <c r="O149" i="1"/>
  <c r="N149" i="1"/>
  <c r="N147" i="1" s="1"/>
  <c r="N169" i="1"/>
  <c r="O181" i="1"/>
  <c r="G275" i="1"/>
  <c r="G274" i="1" s="1"/>
  <c r="J188" i="1"/>
  <c r="O188" i="1" s="1"/>
  <c r="O189" i="1"/>
  <c r="N189" i="1"/>
  <c r="N188" i="1" s="1"/>
  <c r="K16" i="1"/>
  <c r="H97" i="1"/>
  <c r="M110" i="1"/>
  <c r="O116" i="1"/>
  <c r="J115" i="1"/>
  <c r="M124" i="1"/>
  <c r="K123" i="1"/>
  <c r="G135" i="1"/>
  <c r="F135" i="1"/>
  <c r="M135" i="1" s="1"/>
  <c r="M163" i="1"/>
  <c r="O163" i="1"/>
  <c r="O168" i="1"/>
  <c r="N240" i="1"/>
  <c r="G266" i="1"/>
  <c r="J280" i="1"/>
  <c r="O280" i="1" s="1"/>
  <c r="O281" i="1"/>
  <c r="N281" i="1"/>
  <c r="M89" i="1"/>
  <c r="J147" i="1"/>
  <c r="O147" i="1" s="1"/>
  <c r="O171" i="1"/>
  <c r="O179" i="1"/>
  <c r="N182" i="1"/>
  <c r="N181" i="1" s="1"/>
  <c r="O187" i="1"/>
  <c r="O196" i="1"/>
  <c r="O204" i="1"/>
  <c r="K209" i="1"/>
  <c r="J212" i="1"/>
  <c r="O212" i="1" s="1"/>
  <c r="N215" i="1"/>
  <c r="N214" i="1" s="1"/>
  <c r="N209" i="1" s="1"/>
  <c r="J220" i="1"/>
  <c r="O220" i="1" s="1"/>
  <c r="N224" i="1"/>
  <c r="O229" i="1"/>
  <c r="O246" i="1"/>
  <c r="J255" i="1"/>
  <c r="J254" i="1" s="1"/>
  <c r="N258" i="1"/>
  <c r="N257" i="1" s="1"/>
  <c r="K260" i="1"/>
  <c r="M261" i="1"/>
  <c r="J263" i="1"/>
  <c r="J260" i="1" s="1"/>
  <c r="J271" i="1"/>
  <c r="J270" i="1" s="1"/>
  <c r="O279" i="1"/>
  <c r="N283" i="1"/>
  <c r="O287" i="1"/>
  <c r="O295" i="1"/>
  <c r="K300" i="1"/>
  <c r="M301" i="1"/>
  <c r="O310" i="1"/>
  <c r="J320" i="1"/>
  <c r="J319" i="1" s="1"/>
  <c r="J328" i="1"/>
  <c r="J327" i="1" s="1"/>
  <c r="J326" i="1" s="1"/>
  <c r="O182" i="1"/>
  <c r="O215" i="1"/>
  <c r="J233" i="1"/>
  <c r="J250" i="1"/>
  <c r="O250" i="1" s="1"/>
  <c r="O258" i="1"/>
  <c r="J291" i="1"/>
  <c r="O291" i="1" s="1"/>
  <c r="J306" i="1"/>
  <c r="O306" i="1" s="1"/>
  <c r="J323" i="1"/>
  <c r="M104" i="1"/>
  <c r="K267" i="1"/>
  <c r="K275" i="1"/>
  <c r="O309" i="1"/>
  <c r="L328" i="1"/>
  <c r="K114" i="1"/>
  <c r="M115" i="1"/>
  <c r="M131" i="1"/>
  <c r="M147" i="1"/>
  <c r="M212" i="1"/>
  <c r="M220" i="1"/>
  <c r="N226" i="1"/>
  <c r="N225" i="1" s="1"/>
  <c r="K254" i="1"/>
  <c r="M255" i="1"/>
  <c r="M263" i="1"/>
  <c r="K270" i="1"/>
  <c r="K266" i="1" s="1"/>
  <c r="M271" i="1"/>
  <c r="K319" i="1"/>
  <c r="M320" i="1"/>
  <c r="K327" i="1"/>
  <c r="M328" i="1"/>
  <c r="N139" i="1"/>
  <c r="N138" i="1" s="1"/>
  <c r="N135" i="1" s="1"/>
  <c r="N156" i="1"/>
  <c r="N155" i="1" s="1"/>
  <c r="N152" i="1" s="1"/>
  <c r="N164" i="1"/>
  <c r="N163" i="1" s="1"/>
  <c r="N230" i="1"/>
  <c r="N229" i="1" s="1"/>
  <c r="N288" i="1"/>
  <c r="N287" i="1" s="1"/>
  <c r="N286" i="1" s="1"/>
  <c r="N296" i="1"/>
  <c r="N294" i="1" s="1"/>
  <c r="N293" i="1" s="1"/>
  <c r="N311" i="1"/>
  <c r="N310" i="1" s="1"/>
  <c r="N303" i="1" s="1"/>
  <c r="N328" i="1"/>
  <c r="K169" i="1"/>
  <c r="K293" i="1"/>
  <c r="K180" i="1"/>
  <c r="J240" i="1"/>
  <c r="M280" i="1"/>
  <c r="K199" i="1"/>
  <c r="N256" i="1"/>
  <c r="N255" i="1" s="1"/>
  <c r="N264" i="1"/>
  <c r="N263" i="1" s="1"/>
  <c r="N260" i="1" s="1"/>
  <c r="N272" i="1"/>
  <c r="N271" i="1" s="1"/>
  <c r="N270" i="1" s="1"/>
  <c r="N266" i="1" s="1"/>
  <c r="N321" i="1"/>
  <c r="N320" i="1" s="1"/>
  <c r="N319" i="1" s="1"/>
  <c r="N318" i="1" s="1"/>
  <c r="N329" i="1"/>
  <c r="K286" i="1"/>
  <c r="O320" i="1" l="1"/>
  <c r="J293" i="1"/>
  <c r="F151" i="1"/>
  <c r="M237" i="1"/>
  <c r="I151" i="1"/>
  <c r="F70" i="1"/>
  <c r="L70" i="1"/>
  <c r="H70" i="1"/>
  <c r="H8" i="1" s="1"/>
  <c r="I70" i="1"/>
  <c r="O72" i="1"/>
  <c r="N58" i="1"/>
  <c r="N254" i="1"/>
  <c r="L151" i="1"/>
  <c r="M66" i="1"/>
  <c r="L43" i="1"/>
  <c r="L10" i="1" s="1"/>
  <c r="O199" i="1"/>
  <c r="M199" i="1"/>
  <c r="J180" i="1"/>
  <c r="O180" i="1" s="1"/>
  <c r="J286" i="1"/>
  <c r="J97" i="1"/>
  <c r="O98" i="1"/>
  <c r="O233" i="1"/>
  <c r="J232" i="1"/>
  <c r="O232" i="1" s="1"/>
  <c r="O169" i="1"/>
  <c r="M169" i="1"/>
  <c r="M114" i="1"/>
  <c r="O114" i="1"/>
  <c r="O263" i="1"/>
  <c r="J88" i="1"/>
  <c r="O88" i="1" s="1"/>
  <c r="O95" i="1"/>
  <c r="J16" i="1"/>
  <c r="O286" i="1"/>
  <c r="M286" i="1"/>
  <c r="M97" i="1"/>
  <c r="O46" i="1"/>
  <c r="J43" i="1"/>
  <c r="O43" i="1" s="1"/>
  <c r="J275" i="1"/>
  <c r="G8" i="1"/>
  <c r="O270" i="1"/>
  <c r="M270" i="1"/>
  <c r="O260" i="1"/>
  <c r="M260" i="1"/>
  <c r="O303" i="1"/>
  <c r="M303" i="1"/>
  <c r="O300" i="1"/>
  <c r="M300" i="1"/>
  <c r="O327" i="1"/>
  <c r="N327" i="1"/>
  <c r="M327" i="1"/>
  <c r="K326" i="1"/>
  <c r="L327" i="1"/>
  <c r="O140" i="1"/>
  <c r="O293" i="1"/>
  <c r="M293" i="1"/>
  <c r="O124" i="1"/>
  <c r="O319" i="1"/>
  <c r="M319" i="1"/>
  <c r="K318" i="1"/>
  <c r="M209" i="1"/>
  <c r="J114" i="1"/>
  <c r="N48" i="1"/>
  <c r="N43" i="1" s="1"/>
  <c r="O275" i="1"/>
  <c r="M275" i="1"/>
  <c r="K274" i="1"/>
  <c r="J318" i="1"/>
  <c r="N97" i="1"/>
  <c r="N70" i="1" s="1"/>
  <c r="O172" i="1"/>
  <c r="M43" i="1"/>
  <c r="O267" i="1"/>
  <c r="M267" i="1"/>
  <c r="N180" i="1"/>
  <c r="M16" i="1"/>
  <c r="O271" i="1"/>
  <c r="M152" i="1"/>
  <c r="K151" i="1"/>
  <c r="M88" i="1"/>
  <c r="O34" i="1"/>
  <c r="M34" i="1"/>
  <c r="N237" i="1"/>
  <c r="K70" i="1"/>
  <c r="O323" i="1"/>
  <c r="J322" i="1"/>
  <c r="O322" i="1" s="1"/>
  <c r="J303" i="1"/>
  <c r="J152" i="1"/>
  <c r="O152" i="1" s="1"/>
  <c r="J237" i="1"/>
  <c r="O237" i="1" s="1"/>
  <c r="J127" i="1"/>
  <c r="O127" i="1" s="1"/>
  <c r="O254" i="1"/>
  <c r="M254" i="1"/>
  <c r="M180" i="1"/>
  <c r="O11" i="1"/>
  <c r="K10" i="1"/>
  <c r="M11" i="1"/>
  <c r="O123" i="1"/>
  <c r="M123" i="1"/>
  <c r="N280" i="1"/>
  <c r="N275" i="1" s="1"/>
  <c r="N274" i="1" s="1"/>
  <c r="J209" i="1"/>
  <c r="O209" i="1" s="1"/>
  <c r="N38" i="1"/>
  <c r="N34" i="1" s="1"/>
  <c r="F10" i="1"/>
  <c r="F8" i="1" s="1"/>
  <c r="J274" i="1" l="1"/>
  <c r="O274" i="1" s="1"/>
  <c r="I8" i="1"/>
  <c r="J70" i="1"/>
  <c r="J10" i="1"/>
  <c r="O16" i="1"/>
  <c r="N151" i="1"/>
  <c r="N10" i="1"/>
  <c r="O326" i="1"/>
  <c r="N326" i="1"/>
  <c r="M326" i="1"/>
  <c r="L326" i="1"/>
  <c r="L8" i="1" s="1"/>
  <c r="M151" i="1"/>
  <c r="O97" i="1"/>
  <c r="O266" i="1"/>
  <c r="M266" i="1"/>
  <c r="J151" i="1"/>
  <c r="O151" i="1" s="1"/>
  <c r="O318" i="1"/>
  <c r="M318" i="1"/>
  <c r="M10" i="1"/>
  <c r="K8" i="1"/>
  <c r="M274" i="1"/>
  <c r="O70" i="1"/>
  <c r="M70" i="1"/>
  <c r="J8" i="1" l="1"/>
  <c r="O8" i="1" s="1"/>
  <c r="O10" i="1"/>
  <c r="N8" i="1"/>
  <c r="M8" i="1"/>
</calcChain>
</file>

<file path=xl/sharedStrings.xml><?xml version="1.0" encoding="utf-8"?>
<sst xmlns="http://schemas.openxmlformats.org/spreadsheetml/2006/main" count="336" uniqueCount="277">
  <si>
    <t>CUADRO COMPARATIVO: PROYECTO DE PRESUPUESTO 2024 Vs. PRESUPUESTO INICIAL AUTORIZADO Y PRESUPUESTO AUTORIZADO MODIFICADO 2023</t>
  </si>
  <si>
    <t>CAPITULO</t>
  </si>
  <si>
    <t>CONCEPTO</t>
  </si>
  <si>
    <t>PARTIDA</t>
  </si>
  <si>
    <t>PRESUPUESTO AUTORIZADO EN EL EJERCICIO PRESUPUESTAL 2023</t>
  </si>
  <si>
    <t>PROYECTO DE PRESUPUESTO 2024</t>
  </si>
  <si>
    <t>Proyecto 2024 Vs. Presupuesto Inicial 2023</t>
  </si>
  <si>
    <t>Proyecto 2024 Vs. Presupuesto Modificado Autorizado 2023</t>
  </si>
  <si>
    <t>Presupuesto inicial</t>
  </si>
  <si>
    <t>Ampliaciones</t>
  </si>
  <si>
    <t>Transferencias</t>
  </si>
  <si>
    <t>Presupuesto Modificado</t>
  </si>
  <si>
    <t>GENERICA</t>
  </si>
  <si>
    <t>Descripcion</t>
  </si>
  <si>
    <t>ESPECIFICA</t>
  </si>
  <si>
    <t>Reducciones</t>
  </si>
  <si>
    <t>Cantidad</t>
  </si>
  <si>
    <t>%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</si>
  <si>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</si>
  <si>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</si>
  <si>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</si>
  <si>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</si>
  <si>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</si>
  <si>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</si>
  <si>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Sueldo tabular personal permanente</t>
  </si>
  <si>
    <t>Remuneraciones al personal de carácter transitorio</t>
  </si>
  <si>
    <t>12100 Honorarios asimilables a salarios</t>
  </si>
  <si>
    <t>Honorarios asimilables a salarios</t>
  </si>
  <si>
    <t>Sueldos base al personal eventual</t>
  </si>
  <si>
    <t>Sueldo tabular personal eventual</t>
  </si>
  <si>
    <t>Retribuciones por servicios de carácter social</t>
  </si>
  <si>
    <t>Servicio social a estudiantes y profesionistas</t>
  </si>
  <si>
    <t>Remuneraciones adicionales y especiales</t>
  </si>
  <si>
    <t>Primas por años de servicios efectivos prestados</t>
  </si>
  <si>
    <t>Primas por años de servicio efectivos prestados</t>
  </si>
  <si>
    <t>Prima de antigüedad</t>
  </si>
  <si>
    <t>Primas de vacaciones, dominical y gratificación de fin de año</t>
  </si>
  <si>
    <t>Prima vacacional</t>
  </si>
  <si>
    <t>Gratificación de fin de año</t>
  </si>
  <si>
    <t>Horas extraordinarias</t>
  </si>
  <si>
    <t>Tiempo extraordinario</t>
  </si>
  <si>
    <t>Compensaciones</t>
  </si>
  <si>
    <t>Seguridad social</t>
  </si>
  <si>
    <t>Aportaciones de seguridad social</t>
  </si>
  <si>
    <t>Aportaciones patronales de servicio médico</t>
  </si>
  <si>
    <t>Aportaciones patronales de fondo de pensiones</t>
  </si>
  <si>
    <t>Aportaciones para seguros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</si>
  <si>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</si>
  <si>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</si>
  <si>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</si>
  <si>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</si>
  <si>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Otras prestaciones sociales y económicas</t>
  </si>
  <si>
    <t>Indemnizaciones</t>
  </si>
  <si>
    <t>Prestaciones y haberes de retiro</t>
  </si>
  <si>
    <t>Pensiones y jubilaciones por convenio otros</t>
  </si>
  <si>
    <t>Prestaciones contractuales</t>
  </si>
  <si>
    <t>Canasta básica</t>
  </si>
  <si>
    <t>Bono de transporte</t>
  </si>
  <si>
    <t>Previsión social múltiple</t>
  </si>
  <si>
    <t>Incentivo a la eficiencia</t>
  </si>
  <si>
    <t>Bono por buena disposición</t>
  </si>
  <si>
    <t>Fomento educativo</t>
  </si>
  <si>
    <t>Otras prestaciones contractuales</t>
  </si>
  <si>
    <t>Apoyo a la capacitación de los servidores públicos</t>
  </si>
  <si>
    <t>Inscripción en cursos para el personal</t>
  </si>
  <si>
    <t>Otras prestaciones</t>
  </si>
  <si>
    <t>Gastos médicos menores Magistrados, Jueces y Consejeros</t>
  </si>
  <si>
    <t>Servicios Médicos</t>
  </si>
  <si>
    <t>Previsiones</t>
  </si>
  <si>
    <t>Previsiones de carácter laboral, económica y de seguridad social</t>
  </si>
  <si>
    <t>Reserva para incremento en percepciones</t>
  </si>
  <si>
    <t>Pago de estímulos a servidores públicos</t>
  </si>
  <si>
    <t>Estímulos</t>
  </si>
  <si>
    <t>Estímulo por productividad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</si>
  <si>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</si>
  <si>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</si>
  <si>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</si>
  <si>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</si>
  <si>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</si>
  <si>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Otros equipos menores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</si>
  <si>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</si>
  <si>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</si>
  <si>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</si>
  <si>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</si>
  <si>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</si>
  <si>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</si>
  <si>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Materiales y útiles de enseñanza</t>
  </si>
  <si>
    <t>Material didáctico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</si>
  <si>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</si>
  <si>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</si>
  <si>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</si>
  <si>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</si>
  <si>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</si>
  <si>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</si>
  <si>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</si>
  <si>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Utensilios para el servicio de alimentación</t>
  </si>
  <si>
    <t>Insumos textiles adquiridos como materia prima</t>
  </si>
  <si>
    <t>Materiales y artículos de construcción y de reparación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</si>
  <si>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</si>
  <si>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</si>
  <si>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</si>
  <si>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</si>
  <si>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</si>
  <si>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</si>
  <si>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</si>
  <si>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</si>
  <si>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</si>
  <si>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</si>
  <si>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</si>
  <si>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</si>
  <si>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</si>
  <si>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Fibras sinteticas hules plasticos y derivados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</si>
  <si>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</si>
  <si>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</si>
  <si>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</si>
  <si>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</si>
  <si>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</si>
  <si>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Vestuario, uniformes exclusivos del SEMEFO</t>
  </si>
  <si>
    <t>Prendas de serguridad y proteccion personal</t>
  </si>
  <si>
    <t>Ropa de proteccion personal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</si>
  <si>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</si>
  <si>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</si>
  <si>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</si>
  <si>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</si>
  <si>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</si>
  <si>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</si>
  <si>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</si>
  <si>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</si>
  <si>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</si>
  <si>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</si>
  <si>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</si>
  <si>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</si>
  <si>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Refacciones y accesorios menores de equipos de comunicación y telecomunicación</t>
  </si>
  <si>
    <t>SERVICIOS GENERALES</t>
  </si>
  <si>
    <t>Servicios básicos</t>
  </si>
  <si>
    <t>Energía eléctrica</t>
  </si>
  <si>
    <t>Servicio de energía eléctrica</t>
  </si>
  <si>
    <t>Gas</t>
  </si>
  <si>
    <t>Gas butano y propano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</si>
  <si>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</si>
  <si>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</si>
  <si>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</si>
  <si>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</si>
  <si>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</si>
  <si>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</si>
  <si>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</si>
  <si>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</si>
  <si>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</si>
  <si>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</si>
  <si>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</si>
  <si>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</si>
  <si>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</si>
  <si>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</si>
  <si>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</si>
  <si>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maquinaria, otros equipos y herramientas</t>
  </si>
  <si>
    <t>Arrendamiento de maquinaria y herramientas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</si>
  <si>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</si>
  <si>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</si>
  <si>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</si>
  <si>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</si>
  <si>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</si>
  <si>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diseño, arquitectura, ingeniería y actividades relacionadas</t>
  </si>
  <si>
    <t>Servicios y asesorías en materia de ingeniería, arquitectura y diseño</t>
  </si>
  <si>
    <t>Servicios de consultoria administrativa, proceso, tecnica y en tecnologias de la informacion</t>
  </si>
  <si>
    <t>Servicios de consultoría administrativa y procesos</t>
  </si>
  <si>
    <t>Servicios de consultoría en tecnologias de de la informacion</t>
  </si>
  <si>
    <t>Servicios de capacitación</t>
  </si>
  <si>
    <t>Servicios de apoyo administrativo, traducción, fotocopiado e impresión</t>
  </si>
  <si>
    <t>Servicio de apoyo administrativo y fotocopiado</t>
  </si>
  <si>
    <t>Servicios de impresión</t>
  </si>
  <si>
    <t>Servicios de impresión del informe de labores</t>
  </si>
  <si>
    <t>Otros servicios de apoyo administrativo</t>
  </si>
  <si>
    <t>Servicios de vigilancia</t>
  </si>
  <si>
    <t>Servicio de vigilancia y monitoreo</t>
  </si>
  <si>
    <t>Servicios profesionales, cientificos y tecnicos integrales</t>
  </si>
  <si>
    <t>Fotográficos</t>
  </si>
  <si>
    <t>Servicios Financieros, bancarios y comerciales</t>
  </si>
  <si>
    <t>Servicios financieros y bancarios</t>
  </si>
  <si>
    <t>Intereses, comisiones y servicios bancarios</t>
  </si>
  <si>
    <t>Avalúos no relacionados con la ejecución de obras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</si>
  <si>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</si>
  <si>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</si>
  <si>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</si>
  <si>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</si>
  <si>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</si>
  <si>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</si>
  <si>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</si>
  <si>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</si>
  <si>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</si>
  <si>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</si>
  <si>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</si>
  <si>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</si>
  <si>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</si>
  <si>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</si>
  <si>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</si>
  <si>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</si>
  <si>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</si>
  <si>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</si>
  <si>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</si>
  <si>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</si>
  <si>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</si>
  <si>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</si>
  <si>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</si>
  <si>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</si>
  <si>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</si>
  <si>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</si>
  <si>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</si>
  <si>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</si>
  <si>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 de creación y difusión de contenido exclusivamente a través de internet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</si>
  <si>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</si>
  <si>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</si>
  <si>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</si>
  <si>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</si>
  <si>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</si>
  <si>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</si>
  <si>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Renta de vehículos por comisiones en el pais</t>
  </si>
  <si>
    <t>Viáticos en el extranjero</t>
  </si>
  <si>
    <t>Hospedaje en el extranjero</t>
  </si>
  <si>
    <t>Otros servicios de traslado</t>
  </si>
  <si>
    <t>Otros servicios por comisiones en el pais y en el extranjero</t>
  </si>
  <si>
    <t>Peajes</t>
  </si>
  <si>
    <t>Hospedaje y pasajes de invitados</t>
  </si>
  <si>
    <t>Servicios oficiales</t>
  </si>
  <si>
    <t>Gastos de orden social y cultural</t>
  </si>
  <si>
    <t>Gastos de representación</t>
  </si>
  <si>
    <t>Reuniones de trabajo</t>
  </si>
  <si>
    <t>Otros servicios generales</t>
  </si>
  <si>
    <t>Impuestos y derechos</t>
  </si>
  <si>
    <t>Otros gastos por responsabilidades</t>
  </si>
  <si>
    <t>TRANSFERENCIAS, ASIGNACIONES, SUBSIDIOS Y OTRAS AYUDAS</t>
  </si>
  <si>
    <t>Transferencias internas y asignaciones al sector público</t>
  </si>
  <si>
    <t>Tansferencias a entidades para estatales no empresariales y no financieras</t>
  </si>
  <si>
    <t>Transferecias a entidades estatales no empresariales y no financieras</t>
  </si>
  <si>
    <t>Ayudas sociales</t>
  </si>
  <si>
    <t>Ayudas sociales a instituciones sin fines de lucro</t>
  </si>
  <si>
    <t>Cuotas a Organismos Nacionales</t>
  </si>
  <si>
    <t>BIENES MUEBLES, INMUEBLES E INTANGIBLES</t>
  </si>
  <si>
    <t>Mobiliario y equipo de administración</t>
  </si>
  <si>
    <t>Muebles de oficina y estantería</t>
  </si>
  <si>
    <t>51200 Muebles, excepto de oficina y estanteria</t>
  </si>
  <si>
    <t>Muebles, excepto de oficina y estanteria</t>
  </si>
  <si>
    <t>Equipo de computo y tecnologías de la información</t>
  </si>
  <si>
    <t>Equipo de computo y de tecnología de la información</t>
  </si>
  <si>
    <t>Adquisición de impresor</t>
  </si>
  <si>
    <t>Equipo de cómputo diverso</t>
  </si>
  <si>
    <t>Otros mobiliarios y equipos de administración</t>
  </si>
  <si>
    <t>Mobiliario y equipo educacional y recreativo</t>
  </si>
  <si>
    <t>Equipos y aparatos audiovisuales</t>
  </si>
  <si>
    <t>Cámaras fotográficas y de video</t>
  </si>
  <si>
    <t>52900 Otro mobiliario y equipo educacional y recreativo</t>
  </si>
  <si>
    <t>Otro mobiliario y equipo educacional y recreativo</t>
  </si>
  <si>
    <t>Equipos e instrumental medico y de laboratorio</t>
  </si>
  <si>
    <t>Instrumental médico y de laboratorio</t>
  </si>
  <si>
    <t>Equipo médico y de laboratorio</t>
  </si>
  <si>
    <t>Vehículos y equipo terrestre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</si>
  <si>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</si>
  <si>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</si>
  <si>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</si>
  <si>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</si>
  <si>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</si>
  <si>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Herramientas y maquinas-herramienta</t>
  </si>
  <si>
    <t>Otros equipos</t>
  </si>
  <si>
    <t>Activos intangibles</t>
  </si>
  <si>
    <t>Licencias informáticas e intelectuales</t>
  </si>
  <si>
    <t>INVERSION PÚBLICA</t>
  </si>
  <si>
    <t>Obra pública en bienes de dominio público</t>
  </si>
  <si>
    <t>Edificacion no habitacional</t>
  </si>
  <si>
    <t>Edificaciones no habitacionales en bienes de dominio publico</t>
  </si>
  <si>
    <t>Obra pública en bienes propios</t>
  </si>
  <si>
    <t>Trabajos de acabados en edificaciones y otros trabajos especializados</t>
  </si>
  <si>
    <t>Acabados y otros trabajos especializados en bienes propios</t>
  </si>
  <si>
    <t>INVERSIONES FINANCIERAS Y OTRAS PROVISIONES</t>
  </si>
  <si>
    <t>Inversiones en Fideicomisos, Mandatos y Otros análogos</t>
  </si>
  <si>
    <t>Inversiones en Fideicomisos del Poder Judicial</t>
  </si>
  <si>
    <t>Inversiones en Fideicomisos del Poder judicial</t>
  </si>
  <si>
    <t>Equipo de defensa y seguridad</t>
  </si>
  <si>
    <t>Reserva por economías generadas en Servicios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</si>
</sst>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 ;[Red]\-0\ "/>
    <numFmt numFmtId="165" formatCode="#,##0.00_ ;[Red]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 style="thick">
        <color auto="1"/>
      </right>
      <top style="thick">
        <color auto="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ck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ck">
        <color auto="1"/>
      </right>
      <top style="thin">
        <color theme="0" tint="-0.14996795556505021"/>
      </top>
      <bottom style="thick">
        <color auto="1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Font="1" applyBorder="1"/>
    <xf numFmtId="0" fontId="3" fillId="2" borderId="2" xfId="0" applyFont="1" applyFill="1" applyBorder="1" applyAlignment="1">
      <alignment vertical="center"/>
    </xf>
    <xf numFmtId="40" fontId="0" fillId="0" borderId="5" xfId="0" applyNumberFormat="1" applyFont="1" applyBorder="1" applyAlignment="1" applyProtection="1">
      <alignment vertical="top"/>
      <protection locked="0"/>
    </xf>
    <xf numFmtId="40" fontId="0" fillId="0" borderId="4" xfId="0" applyNumberFormat="1" applyFont="1" applyBorder="1" applyAlignment="1" applyProtection="1">
      <alignment horizontal="center" vertical="top" wrapText="1"/>
      <protection locked="0"/>
    </xf>
    <xf numFmtId="40" fontId="0" fillId="0" borderId="2" xfId="0" applyNumberFormat="1" applyFont="1" applyBorder="1" applyAlignment="1" applyProtection="1">
      <alignment horizontal="center" vertical="top" wrapText="1"/>
      <protection locked="0"/>
    </xf>
    <xf numFmtId="40" fontId="0" fillId="3" borderId="2" xfId="0" applyNumberFormat="1" applyFont="1" applyFill="1" applyBorder="1" applyAlignment="1" applyProtection="1">
      <alignment horizontal="center" vertical="top" wrapText="1"/>
      <protection locked="0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/>
    <xf numFmtId="164" fontId="0" fillId="0" borderId="9" xfId="0" applyNumberFormat="1" applyFont="1" applyFill="1" applyBorder="1" applyAlignment="1" applyProtection="1">
      <alignment horizontal="center" vertical="top"/>
      <protection locked="0"/>
    </xf>
    <xf numFmtId="164" fontId="0" fillId="0" borderId="10" xfId="0" applyNumberFormat="1" applyFont="1" applyFill="1" applyBorder="1" applyAlignment="1" applyProtection="1">
      <alignment horizontal="left" vertical="top"/>
      <protection locked="0"/>
    </xf>
    <xf numFmtId="40" fontId="0" fillId="0" borderId="11" xfId="0" applyNumberFormat="1" applyFont="1" applyFill="1" applyBorder="1" applyAlignment="1" applyProtection="1">
      <alignment vertical="top"/>
      <protection locked="0"/>
    </xf>
    <xf numFmtId="40" fontId="0" fillId="0" borderId="12" xfId="0" applyNumberFormat="1" applyFont="1" applyFill="1" applyBorder="1" applyAlignment="1" applyProtection="1">
      <alignment vertical="top"/>
      <protection locked="0"/>
    </xf>
    <xf numFmtId="40" fontId="0" fillId="0" borderId="13" xfId="0" applyNumberFormat="1" applyFont="1" applyFill="1" applyBorder="1" applyAlignment="1" applyProtection="1">
      <alignment vertical="top"/>
      <protection locked="0"/>
    </xf>
    <xf numFmtId="165" fontId="0" fillId="0" borderId="12" xfId="0" applyNumberFormat="1" applyFont="1" applyFill="1" applyBorder="1" applyAlignment="1"/>
    <xf numFmtId="40" fontId="0" fillId="0" borderId="14" xfId="0" applyNumberFormat="1" applyFont="1" applyFill="1" applyBorder="1" applyAlignment="1" applyProtection="1">
      <alignment vertical="top"/>
      <protection locked="0"/>
    </xf>
    <xf numFmtId="40" fontId="0" fillId="0" borderId="15" xfId="0" applyNumberFormat="1" applyFont="1" applyFill="1" applyBorder="1" applyAlignment="1" applyProtection="1">
      <alignment vertical="top"/>
      <protection locked="0"/>
    </xf>
    <xf numFmtId="40" fontId="0" fillId="0" borderId="16" xfId="0" applyNumberFormat="1" applyFont="1" applyFill="1" applyBorder="1" applyAlignment="1" applyProtection="1">
      <alignment vertical="top"/>
      <protection locked="0"/>
    </xf>
    <xf numFmtId="40" fontId="0" fillId="0" borderId="9" xfId="0" applyNumberFormat="1" applyFont="1" applyFill="1" applyBorder="1" applyAlignment="1" applyProtection="1">
      <alignment vertical="top"/>
      <protection locked="0"/>
    </xf>
    <xf numFmtId="40" fontId="0" fillId="0" borderId="17" xfId="0" applyNumberFormat="1" applyFont="1" applyFill="1" applyBorder="1" applyAlignment="1" applyProtection="1">
      <alignment vertical="top"/>
      <protection locked="0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/>
    <xf numFmtId="0" fontId="2" fillId="4" borderId="20" xfId="0" applyFont="1" applyFill="1" applyBorder="1" applyAlignment="1">
      <alignment vertical="top"/>
    </xf>
    <xf numFmtId="40" fontId="2" fillId="4" borderId="18" xfId="0" applyNumberFormat="1" applyFont="1" applyFill="1" applyBorder="1" applyAlignment="1" applyProtection="1">
      <alignment vertical="top"/>
    </xf>
    <xf numFmtId="40" fontId="2" fillId="4" borderId="21" xfId="0" applyNumberFormat="1" applyFont="1" applyFill="1" applyBorder="1" applyAlignment="1" applyProtection="1">
      <alignment vertical="top"/>
    </xf>
    <xf numFmtId="40" fontId="2" fillId="4" borderId="22" xfId="0" applyNumberFormat="1" applyFont="1" applyFill="1" applyBorder="1" applyAlignment="1" applyProtection="1">
      <alignment vertical="top"/>
    </xf>
    <xf numFmtId="40" fontId="2" fillId="4" borderId="23" xfId="0" applyNumberFormat="1" applyFont="1" applyFill="1" applyBorder="1" applyAlignment="1" applyProtection="1">
      <alignment vertical="top"/>
    </xf>
    <xf numFmtId="40" fontId="2" fillId="4" borderId="24" xfId="0" applyNumberFormat="1" applyFont="1" applyFill="1" applyBorder="1" applyAlignment="1" applyProtection="1">
      <alignment vertical="top"/>
    </xf>
    <xf numFmtId="40" fontId="2" fillId="4" borderId="19" xfId="0" applyNumberFormat="1" applyFont="1" applyFill="1" applyBorder="1" applyAlignment="1" applyProtection="1">
      <alignment vertical="top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/>
    <xf numFmtId="164" fontId="0" fillId="0" borderId="19" xfId="0" applyNumberFormat="1" applyFont="1" applyFill="1" applyBorder="1" applyAlignment="1" applyProtection="1">
      <alignment horizontal="center" vertical="top"/>
      <protection locked="0"/>
    </xf>
    <xf numFmtId="164" fontId="0" fillId="0" borderId="20" xfId="0" applyNumberFormat="1" applyFont="1" applyFill="1" applyBorder="1" applyAlignment="1" applyProtection="1">
      <alignment horizontal="left" vertical="top"/>
      <protection locked="0"/>
    </xf>
    <xf numFmtId="40" fontId="0" fillId="0" borderId="18" xfId="0" applyNumberFormat="1" applyFont="1" applyFill="1" applyBorder="1" applyAlignment="1" applyProtection="1">
      <alignment vertical="top"/>
      <protection locked="0"/>
    </xf>
    <xf numFmtId="40" fontId="0" fillId="0" borderId="21" xfId="0" applyNumberFormat="1" applyFont="1" applyFill="1" applyBorder="1" applyAlignment="1" applyProtection="1">
      <alignment vertical="top"/>
      <protection locked="0"/>
    </xf>
    <xf numFmtId="40" fontId="0" fillId="0" borderId="22" xfId="0" applyNumberFormat="1" applyFont="1" applyFill="1" applyBorder="1" applyAlignment="1" applyProtection="1">
      <alignment vertical="top"/>
      <protection locked="0"/>
    </xf>
    <xf numFmtId="40" fontId="0" fillId="0" borderId="23" xfId="0" applyNumberFormat="1" applyFont="1" applyFill="1" applyBorder="1" applyAlignment="1" applyProtection="1">
      <alignment vertical="top"/>
      <protection locked="0"/>
    </xf>
    <xf numFmtId="40" fontId="0" fillId="0" borderId="24" xfId="0" applyNumberFormat="1" applyFont="1" applyFill="1" applyBorder="1" applyAlignment="1" applyProtection="1">
      <alignment vertical="top"/>
      <protection locked="0"/>
    </xf>
    <xf numFmtId="40" fontId="0" fillId="0" borderId="19" xfId="0" applyNumberFormat="1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/>
    <xf numFmtId="0" fontId="2" fillId="0" borderId="20" xfId="0" applyFont="1" applyFill="1" applyBorder="1" applyAlignment="1">
      <alignment vertical="top"/>
    </xf>
    <xf numFmtId="40" fontId="2" fillId="0" borderId="18" xfId="0" applyNumberFormat="1" applyFont="1" applyFill="1" applyBorder="1" applyAlignment="1" applyProtection="1">
      <alignment vertical="top"/>
    </xf>
    <xf numFmtId="40" fontId="2" fillId="0" borderId="21" xfId="0" applyNumberFormat="1" applyFont="1" applyFill="1" applyBorder="1" applyAlignment="1" applyProtection="1">
      <alignment vertical="top"/>
    </xf>
    <xf numFmtId="40" fontId="2" fillId="0" borderId="22" xfId="0" applyNumberFormat="1" applyFont="1" applyFill="1" applyBorder="1" applyAlignment="1" applyProtection="1">
      <alignment vertical="top"/>
    </xf>
    <xf numFmtId="40" fontId="2" fillId="0" borderId="23" xfId="0" applyNumberFormat="1" applyFont="1" applyFill="1" applyBorder="1" applyAlignment="1" applyProtection="1">
      <alignment vertical="top"/>
    </xf>
    <xf numFmtId="40" fontId="2" fillId="0" borderId="24" xfId="0" applyNumberFormat="1" applyFont="1" applyFill="1" applyBorder="1" applyAlignment="1" applyProtection="1">
      <alignment vertical="top"/>
    </xf>
    <xf numFmtId="40" fontId="2" fillId="0" borderId="19" xfId="0" applyNumberFormat="1" applyFont="1" applyFill="1" applyBorder="1" applyAlignment="1" applyProtection="1">
      <alignment vertical="top"/>
    </xf>
    <xf numFmtId="0" fontId="2" fillId="5" borderId="19" xfId="0" applyFont="1" applyFill="1" applyBorder="1" applyAlignment="1">
      <alignment horizontal="left"/>
    </xf>
    <xf numFmtId="0" fontId="2" fillId="5" borderId="19" xfId="0" applyFont="1" applyFill="1" applyBorder="1" applyAlignment="1"/>
    <xf numFmtId="0" fontId="2" fillId="5" borderId="20" xfId="0" applyFont="1" applyFill="1" applyBorder="1" applyAlignment="1">
      <alignment vertical="top"/>
    </xf>
    <xf numFmtId="40" fontId="2" fillId="5" borderId="18" xfId="0" applyNumberFormat="1" applyFont="1" applyFill="1" applyBorder="1" applyAlignment="1" applyProtection="1">
      <alignment vertical="top"/>
      <protection locked="0"/>
    </xf>
    <xf numFmtId="40" fontId="2" fillId="5" borderId="21" xfId="0" applyNumberFormat="1" applyFont="1" applyFill="1" applyBorder="1" applyAlignment="1" applyProtection="1">
      <alignment vertical="top"/>
      <protection locked="0"/>
    </xf>
    <xf numFmtId="40" fontId="2" fillId="5" borderId="22" xfId="0" applyNumberFormat="1" applyFont="1" applyFill="1" applyBorder="1" applyAlignment="1" applyProtection="1">
      <alignment vertical="top"/>
      <protection locked="0"/>
    </xf>
    <xf numFmtId="40" fontId="2" fillId="5" borderId="23" xfId="0" applyNumberFormat="1" applyFont="1" applyFill="1" applyBorder="1" applyAlignment="1" applyProtection="1">
      <alignment vertical="top"/>
      <protection locked="0"/>
    </xf>
    <xf numFmtId="40" fontId="2" fillId="5" borderId="24" xfId="0" applyNumberFormat="1" applyFont="1" applyFill="1" applyBorder="1" applyAlignment="1" applyProtection="1">
      <alignment vertical="top"/>
      <protection locked="0"/>
    </xf>
    <xf numFmtId="40" fontId="2" fillId="5" borderId="19" xfId="0" applyNumberFormat="1" applyFont="1" applyFill="1" applyBorder="1" applyAlignment="1" applyProtection="1">
      <alignment vertical="top"/>
      <protection locked="0"/>
    </xf>
    <xf numFmtId="0" fontId="0" fillId="0" borderId="19" xfId="0" applyFont="1" applyFill="1" applyBorder="1" applyAlignment="1">
      <alignment horizontal="left"/>
    </xf>
    <xf numFmtId="0" fontId="0" fillId="4" borderId="19" xfId="0" applyFont="1" applyFill="1" applyBorder="1" applyAlignment="1">
      <alignment horizontal="left"/>
    </xf>
    <xf numFmtId="0" fontId="0" fillId="4" borderId="19" xfId="0" applyFont="1" applyFill="1" applyBorder="1" applyAlignment="1"/>
    <xf numFmtId="0" fontId="0" fillId="4" borderId="20" xfId="0" applyFont="1" applyFill="1" applyBorder="1" applyAlignment="1">
      <alignment vertical="top"/>
    </xf>
    <xf numFmtId="40" fontId="0" fillId="4" borderId="18" xfId="0" applyNumberFormat="1" applyFont="1" applyFill="1" applyBorder="1" applyAlignment="1" applyProtection="1">
      <alignment vertical="top"/>
      <protection locked="0"/>
    </xf>
    <xf numFmtId="40" fontId="0" fillId="4" borderId="21" xfId="0" applyNumberFormat="1" applyFont="1" applyFill="1" applyBorder="1" applyAlignment="1" applyProtection="1">
      <alignment vertical="top"/>
      <protection locked="0"/>
    </xf>
    <xf numFmtId="40" fontId="0" fillId="4" borderId="22" xfId="0" applyNumberFormat="1" applyFont="1" applyFill="1" applyBorder="1" applyAlignment="1" applyProtection="1">
      <alignment vertical="top"/>
      <protection locked="0"/>
    </xf>
    <xf numFmtId="40" fontId="0" fillId="4" borderId="23" xfId="0" applyNumberFormat="1" applyFont="1" applyFill="1" applyBorder="1" applyAlignment="1" applyProtection="1">
      <alignment vertical="top"/>
      <protection locked="0"/>
    </xf>
    <xf numFmtId="40" fontId="0" fillId="4" borderId="24" xfId="0" applyNumberFormat="1" applyFont="1" applyFill="1" applyBorder="1" applyAlignment="1" applyProtection="1">
      <alignment vertical="top"/>
      <protection locked="0"/>
    </xf>
    <xf numFmtId="40" fontId="0" fillId="4" borderId="19" xfId="0" applyNumberFormat="1" applyFont="1" applyFill="1" applyBorder="1" applyAlignment="1" applyProtection="1">
      <alignment vertical="top"/>
      <protection locked="0"/>
    </xf>
    <xf numFmtId="164" fontId="0" fillId="0" borderId="19" xfId="0" applyNumberFormat="1" applyFont="1" applyBorder="1" applyAlignment="1" applyProtection="1">
      <alignment horizontal="right" vertical="top"/>
      <protection locked="0"/>
    </xf>
    <xf numFmtId="164" fontId="0" fillId="0" borderId="20" xfId="0" applyNumberFormat="1" applyFont="1" applyBorder="1" applyAlignment="1" applyProtection="1">
      <alignment horizontal="left" vertical="top" wrapText="1"/>
      <protection locked="0"/>
    </xf>
    <xf numFmtId="0" fontId="4" fillId="0" borderId="19" xfId="0" applyNumberFormat="1" applyFont="1" applyFill="1" applyBorder="1" applyAlignment="1">
      <alignment vertical="center" wrapText="1" shrinkToFit="1"/>
    </xf>
    <xf numFmtId="49" fontId="4" fillId="0" borderId="20" xfId="0" applyNumberFormat="1" applyFont="1" applyFill="1" applyBorder="1" applyAlignment="1">
      <alignment horizontal="left" vertical="center" wrapText="1" shrinkToFit="1"/>
    </xf>
    <xf numFmtId="164" fontId="5" fillId="0" borderId="19" xfId="0" applyNumberFormat="1" applyFont="1" applyBorder="1" applyAlignment="1" applyProtection="1">
      <alignment horizontal="right" vertical="top"/>
      <protection locked="0"/>
    </xf>
    <xf numFmtId="0" fontId="0" fillId="0" borderId="20" xfId="0" applyFont="1" applyFill="1" applyBorder="1" applyAlignment="1"/>
    <xf numFmtId="0" fontId="0" fillId="0" borderId="20" xfId="0" applyFont="1" applyFill="1" applyBorder="1" applyAlignment="1">
      <alignment horizontal="left" vertical="top" wrapText="1"/>
    </xf>
    <xf numFmtId="164" fontId="0" fillId="0" borderId="20" xfId="0" applyNumberFormat="1" applyFont="1" applyBorder="1" applyAlignment="1" applyProtection="1">
      <alignment vertical="top" wrapText="1"/>
      <protection locked="0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/>
    <xf numFmtId="0" fontId="0" fillId="0" borderId="26" xfId="0" applyFont="1" applyFill="1" applyBorder="1" applyAlignment="1">
      <alignment horizontal="left"/>
    </xf>
    <xf numFmtId="164" fontId="0" fillId="0" borderId="26" xfId="0" applyNumberFormat="1" applyFont="1" applyBorder="1" applyAlignment="1" applyProtection="1">
      <alignment horizontal="right" vertical="top"/>
      <protection locked="0"/>
    </xf>
    <xf numFmtId="164" fontId="0" fillId="0" borderId="27" xfId="0" applyNumberFormat="1" applyFont="1" applyBorder="1" applyAlignment="1" applyProtection="1">
      <alignment horizontal="left" vertical="top"/>
      <protection locked="0"/>
    </xf>
    <xf numFmtId="40" fontId="0" fillId="0" borderId="25" xfId="0" applyNumberFormat="1" applyFont="1" applyFill="1" applyBorder="1" applyAlignment="1" applyProtection="1">
      <alignment vertical="top"/>
      <protection locked="0"/>
    </xf>
    <xf numFmtId="40" fontId="0" fillId="0" borderId="28" xfId="0" applyNumberFormat="1" applyFont="1" applyFill="1" applyBorder="1" applyAlignment="1" applyProtection="1">
      <alignment vertical="top"/>
      <protection locked="0"/>
    </xf>
    <xf numFmtId="40" fontId="0" fillId="0" borderId="29" xfId="0" applyNumberFormat="1" applyFont="1" applyFill="1" applyBorder="1" applyAlignment="1" applyProtection="1">
      <alignment vertical="top"/>
      <protection locked="0"/>
    </xf>
    <xf numFmtId="40" fontId="0" fillId="0" borderId="30" xfId="0" applyNumberFormat="1" applyFont="1" applyFill="1" applyBorder="1" applyAlignment="1" applyProtection="1">
      <alignment vertical="top"/>
      <protection locked="0"/>
    </xf>
    <xf numFmtId="40" fontId="0" fillId="0" borderId="31" xfId="0" applyNumberFormat="1" applyFont="1" applyFill="1" applyBorder="1" applyAlignment="1" applyProtection="1">
      <alignment vertical="top"/>
      <protection locked="0"/>
    </xf>
    <xf numFmtId="40" fontId="0" fillId="0" borderId="26" xfId="0" applyNumberFormat="1" applyFont="1" applyFill="1" applyBorder="1" applyAlignment="1" applyProtection="1">
      <alignment vertical="top"/>
      <protection locked="0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vertical="top"/>
    </xf>
    <xf numFmtId="4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Border="1"/>
    <xf numFmtId="40" fontId="2" fillId="0" borderId="2" xfId="0" applyNumberFormat="1" applyFont="1" applyBorder="1" applyAlignment="1" applyProtection="1">
      <alignment horizontal="center" vertical="top"/>
      <protection locked="0"/>
    </xf>
    <xf numFmtId="40" fontId="0" fillId="0" borderId="2" xfId="0" applyNumberFormat="1" applyFont="1" applyBorder="1" applyAlignment="1" applyProtection="1">
      <alignment horizontal="center" vertical="center" wrapText="1"/>
      <protection locked="0"/>
    </xf>
    <xf numFmtId="40" fontId="0" fillId="0" borderId="7" xfId="0" applyNumberFormat="1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0" fontId="2" fillId="0" borderId="2" xfId="0" applyNumberFormat="1" applyFont="1" applyBorder="1" applyAlignment="1" applyProtection="1">
      <alignment horizontal="center" vertical="center" wrapText="1"/>
      <protection locked="0"/>
    </xf>
    <xf numFmtId="40" fontId="2" fillId="0" borderId="4" xfId="0" applyNumberFormat="1" applyFont="1" applyBorder="1" applyAlignment="1" applyProtection="1">
      <alignment horizontal="center" vertical="center" wrapText="1"/>
      <protection locked="0"/>
    </xf>
    <xf numFmtId="40" fontId="2" fillId="0" borderId="7" xfId="0" applyNumberFormat="1" applyFont="1" applyBorder="1" applyAlignment="1" applyProtection="1">
      <alignment horizontal="center" vertical="center" wrapText="1"/>
      <protection locked="0"/>
    </xf>
    <xf numFmtId="40" fontId="2" fillId="3" borderId="2" xfId="0" applyNumberFormat="1" applyFont="1" applyFill="1" applyBorder="1" applyAlignment="1" applyProtection="1">
      <alignment horizontal="center" vertical="top" wrapText="1"/>
      <protection locked="0"/>
    </xf>
    <xf numFmtId="40" fontId="2" fillId="0" borderId="2" xfId="0" applyNumberFormat="1" applyFont="1" applyBorder="1" applyAlignment="1" applyProtection="1">
      <alignment horizontal="center" vertical="top" wrapText="1"/>
      <protection locked="0"/>
    </xf>
    <xf numFmtId="40" fontId="2" fillId="0" borderId="5" xfId="0" applyNumberFormat="1" applyFont="1" applyBorder="1" applyAlignment="1" applyProtection="1">
      <alignment horizontal="center" vertical="top" wrapText="1"/>
      <protection locked="0"/>
    </xf>
    <xf numFmtId="40" fontId="0" fillId="0" borderId="2" xfId="0" applyNumberFormat="1" applyFont="1" applyBorder="1" applyAlignment="1" applyProtection="1">
      <alignment horizontal="center" vertical="center"/>
      <protection locked="0"/>
    </xf>
    <xf numFmtId="40" fontId="0" fillId="0" borderId="6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O398"/>
  <sheetViews>
    <sheetView tabSelected="1" zoomScaleNormal="100" workbookViewId="0">
      <pane xSplit="10" ySplit="8" topLeftCell="K43" activePane="bottomRight" state="frozen"/>
      <selection pane="topRight" activeCell="K1" sqref="K1"/>
      <selection pane="bottomLeft" activeCell="A9" sqref="A9"/>
      <selection pane="bottomRight" activeCell="E65" sqref="E65"/>
    </sheetView>
  </sheetViews>
  <sheetFormatPr baseColWidth="10" defaultRowHeight="15" x14ac:dyDescent="0.25"/>
  <cols>
    <col min="1" max="1" width="10" style="1" customWidth="1"/>
    <col min="2" max="2" width="10.7109375" style="1" customWidth="1"/>
    <col min="3" max="3" width="10" style="1" customWidth="1"/>
    <col min="4" max="4" width="11.7109375" style="1" customWidth="1"/>
    <col min="5" max="5" width="27.7109375" style="1" customWidth="1"/>
    <col min="6" max="6" width="15.28515625" style="1" customWidth="1"/>
    <col min="7" max="7" width="13.7109375" style="1" customWidth="1"/>
    <col min="8" max="8" width="13.42578125" style="1" customWidth="1"/>
    <col min="9" max="9" width="13" style="1" customWidth="1"/>
    <col min="10" max="10" width="15.28515625" style="1" customWidth="1"/>
    <col min="11" max="11" width="16.140625" style="1" customWidth="1"/>
    <col min="12" max="12" width="13.42578125" style="1" bestFit="1" customWidth="1"/>
    <col min="13" max="13" width="11.42578125" style="1" customWidth="1"/>
    <col min="14" max="14" width="13.42578125" style="1" bestFit="1" customWidth="1"/>
    <col min="15" max="15" width="11.42578125" style="1" customWidth="1"/>
    <col min="16" max="16384" width="11.42578125" style="1"/>
  </cols>
  <sheetData>
    <row r="1" spans="1:15" x14ac:dyDescent="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5.75" thickBot="1" x14ac:dyDescent="0.3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5.75" thickBot="1" x14ac:dyDescent="0.3">
      <c r="A3" s="97" t="s">
        <v>1</v>
      </c>
      <c r="B3" s="98" t="s">
        <v>2</v>
      </c>
      <c r="C3" s="99" t="s">
        <v>3</v>
      </c>
      <c r="D3" s="99"/>
      <c r="E3" s="100"/>
      <c r="F3" s="90" t="s">
        <v>4</v>
      </c>
      <c r="G3" s="90"/>
      <c r="H3" s="90"/>
      <c r="I3" s="90"/>
      <c r="J3" s="90"/>
      <c r="K3" s="101" t="s">
        <v>5</v>
      </c>
      <c r="L3" s="102" t="s">
        <v>6</v>
      </c>
      <c r="M3" s="101"/>
      <c r="N3" s="104" t="s">
        <v>7</v>
      </c>
      <c r="O3" s="104"/>
    </row>
    <row r="4" spans="1:15" ht="15.75" thickBot="1" x14ac:dyDescent="0.3">
      <c r="A4" s="97"/>
      <c r="B4" s="98"/>
      <c r="C4" s="99"/>
      <c r="D4" s="99"/>
      <c r="E4" s="100"/>
      <c r="F4" s="105" t="s">
        <v>8</v>
      </c>
      <c r="G4" s="107" t="s">
        <v>9</v>
      </c>
      <c r="H4" s="90" t="s">
        <v>10</v>
      </c>
      <c r="I4" s="90"/>
      <c r="J4" s="91" t="s">
        <v>11</v>
      </c>
      <c r="K4" s="102"/>
      <c r="L4" s="102"/>
      <c r="M4" s="101"/>
      <c r="N4" s="104"/>
      <c r="O4" s="104"/>
    </row>
    <row r="5" spans="1:15" ht="15.75" thickBot="1" x14ac:dyDescent="0.3">
      <c r="A5" s="97"/>
      <c r="B5" s="98"/>
      <c r="C5" s="93" t="s">
        <v>12</v>
      </c>
      <c r="D5" s="2"/>
      <c r="E5" s="94" t="s">
        <v>13</v>
      </c>
      <c r="F5" s="105"/>
      <c r="G5" s="107"/>
      <c r="H5" s="90"/>
      <c r="I5" s="90"/>
      <c r="J5" s="91"/>
      <c r="K5" s="102"/>
      <c r="L5" s="102"/>
      <c r="M5" s="101"/>
      <c r="N5" s="104"/>
      <c r="O5" s="104"/>
    </row>
    <row r="6" spans="1:15" ht="15.75" thickBot="1" x14ac:dyDescent="0.3">
      <c r="A6" s="97"/>
      <c r="B6" s="98"/>
      <c r="C6" s="93"/>
      <c r="D6" s="2" t="s">
        <v>14</v>
      </c>
      <c r="E6" s="94"/>
      <c r="F6" s="106"/>
      <c r="G6" s="108"/>
      <c r="H6" s="3" t="s">
        <v>15</v>
      </c>
      <c r="I6" s="3" t="s">
        <v>9</v>
      </c>
      <c r="J6" s="92"/>
      <c r="K6" s="103"/>
      <c r="L6" s="4" t="s">
        <v>16</v>
      </c>
      <c r="M6" s="5" t="s">
        <v>17</v>
      </c>
      <c r="N6" s="6" t="s">
        <v>16</v>
      </c>
      <c r="O6" s="6" t="s">
        <v>17</v>
      </c>
    </row>
    <row r="7" spans="1:15" ht="15.75" thickTop="1" x14ac:dyDescent="0.25">
      <c r="A7" s="7"/>
      <c r="B7" s="8"/>
      <c r="C7" s="8"/>
      <c r="D7" s="9"/>
      <c r="E7" s="10"/>
      <c r="F7" s="11"/>
      <c r="G7" s="12"/>
      <c r="H7" s="13"/>
      <c r="I7" s="14"/>
      <c r="J7" s="15"/>
      <c r="K7" s="16"/>
      <c r="L7" s="17"/>
      <c r="M7" s="18"/>
      <c r="N7" s="18"/>
      <c r="O7" s="19"/>
    </row>
    <row r="8" spans="1:15" x14ac:dyDescent="0.25">
      <c r="A8" s="20" t="s">
        <v>18</v>
      </c>
      <c r="B8" s="21"/>
      <c r="C8" s="21"/>
      <c r="D8" s="21"/>
      <c r="E8" s="22"/>
      <c r="F8" s="23">
        <f t="shared" ref="F8:L8" si="0">SUM(F10,F70,F151,F266,F274,F318,F326)</f>
        <v>1702962589.49</v>
      </c>
      <c r="G8" s="24">
        <f t="shared" si="0"/>
        <v>116498688.11999999</v>
      </c>
      <c r="H8" s="25">
        <f t="shared" si="0"/>
        <v>-47737970.189999998</v>
      </c>
      <c r="I8" s="24">
        <f t="shared" si="0"/>
        <v>47737970.189999998</v>
      </c>
      <c r="J8" s="26">
        <f t="shared" si="0"/>
        <v>1819461277.6099999</v>
      </c>
      <c r="K8" s="27">
        <f t="shared" si="0"/>
        <v>1942062421</v>
      </c>
      <c r="L8" s="25">
        <f t="shared" si="0"/>
        <v>239099831.51000002</v>
      </c>
      <c r="M8" s="28">
        <f>(K8*100/F8)-100</f>
        <v>14.040228069931075</v>
      </c>
      <c r="N8" s="28">
        <f>SUM(N10,N70,N151,N266,N274,N318,N326)</f>
        <v>122601143.39</v>
      </c>
      <c r="O8" s="24">
        <f>(K8*100/J8)-100</f>
        <v>6.738321111787883</v>
      </c>
    </row>
    <row r="9" spans="1:15" x14ac:dyDescent="0.25">
      <c r="A9" s="29"/>
      <c r="B9" s="30"/>
      <c r="C9" s="30"/>
      <c r="D9" s="31"/>
      <c r="E9" s="32"/>
      <c r="F9" s="33"/>
      <c r="G9" s="34"/>
      <c r="H9" s="35"/>
      <c r="I9" s="34"/>
      <c r="J9" s="36"/>
      <c r="K9" s="37"/>
      <c r="L9" s="35"/>
      <c r="M9" s="38"/>
      <c r="N9" s="38"/>
      <c r="O9" s="34"/>
    </row>
    <row r="10" spans="1:15" x14ac:dyDescent="0.25">
      <c r="A10" s="39">
        <v>10000</v>
      </c>
      <c r="B10" s="40" t="s">
        <v>19</v>
      </c>
      <c r="C10" s="40"/>
      <c r="D10" s="40"/>
      <c r="E10" s="41"/>
      <c r="F10" s="42">
        <f>SUM(F11,F16,F23,F34,F43,F62,F66)</f>
        <v>1403809416</v>
      </c>
      <c r="G10" s="43">
        <f t="shared" ref="G10:N10" si="1">SUM(G11,G16,G23,G34,G43,G62,G66)</f>
        <v>39104873</v>
      </c>
      <c r="H10" s="44">
        <f t="shared" si="1"/>
        <v>-40911181</v>
      </c>
      <c r="I10" s="43">
        <f t="shared" si="1"/>
        <v>36956822</v>
      </c>
      <c r="J10" s="45">
        <f t="shared" si="1"/>
        <v>1438959930</v>
      </c>
      <c r="K10" s="46">
        <f t="shared" si="1"/>
        <v>1546190359</v>
      </c>
      <c r="L10" s="44">
        <f t="shared" si="1"/>
        <v>142380943</v>
      </c>
      <c r="M10" s="47">
        <f t="shared" ref="M10:M73" si="2">(K10*100/F10)-100</f>
        <v>10.142469581497664</v>
      </c>
      <c r="N10" s="47">
        <f t="shared" si="1"/>
        <v>107230429</v>
      </c>
      <c r="O10" s="43">
        <f t="shared" ref="O10:O73" si="3">(K10*100/J10)-100</f>
        <v>7.4519398882774937</v>
      </c>
    </row>
    <row r="11" spans="1:15" x14ac:dyDescent="0.25">
      <c r="A11" s="29"/>
      <c r="B11" s="48">
        <v>11000</v>
      </c>
      <c r="C11" s="49" t="s">
        <v>20</v>
      </c>
      <c r="D11" s="49"/>
      <c r="E11" s="50"/>
      <c r="F11" s="51">
        <f t="shared" ref="F11:N11" si="4">SUM(F12,F14)</f>
        <v>598096404</v>
      </c>
      <c r="G11" s="52">
        <f t="shared" si="4"/>
        <v>0</v>
      </c>
      <c r="H11" s="53">
        <f t="shared" si="4"/>
        <v>-13400000</v>
      </c>
      <c r="I11" s="52">
        <f t="shared" si="4"/>
        <v>4337934</v>
      </c>
      <c r="J11" s="54">
        <f t="shared" si="4"/>
        <v>589034338</v>
      </c>
      <c r="K11" s="55">
        <f t="shared" si="4"/>
        <v>644837853</v>
      </c>
      <c r="L11" s="53">
        <f t="shared" si="4"/>
        <v>46741449</v>
      </c>
      <c r="M11" s="56">
        <f t="shared" si="2"/>
        <v>7.8150359519633525</v>
      </c>
      <c r="N11" s="56">
        <f t="shared" si="4"/>
        <v>55803515</v>
      </c>
      <c r="O11" s="52">
        <f t="shared" si="3"/>
        <v>9.4737286775970659</v>
      </c>
    </row>
    <row r="12" spans="1:15" x14ac:dyDescent="0.25">
      <c r="A12" s="29"/>
      <c r="B12" s="57"/>
      <c r="C12" s="58">
        <v>11100</v>
      </c>
      <c r="D12" s="59" t="s">
        <v>21</v>
      </c>
      <c r="E12" s="60"/>
      <c r="F12" s="61">
        <f>SUM(F13)</f>
        <v>228477852</v>
      </c>
      <c r="G12" s="62">
        <f t="shared" ref="G12:N12" si="5">SUM(G13)</f>
        <v>0</v>
      </c>
      <c r="H12" s="63">
        <f t="shared" si="5"/>
        <v>-3000000</v>
      </c>
      <c r="I12" s="62">
        <f t="shared" si="5"/>
        <v>0</v>
      </c>
      <c r="J12" s="64">
        <f t="shared" si="5"/>
        <v>225477852</v>
      </c>
      <c r="K12" s="65">
        <f t="shared" si="5"/>
        <v>234436527</v>
      </c>
      <c r="L12" s="63">
        <f t="shared" si="5"/>
        <v>5958675</v>
      </c>
      <c r="M12" s="66">
        <f t="shared" si="2"/>
        <v>2.6079880162738931</v>
      </c>
      <c r="N12" s="66">
        <f t="shared" si="5"/>
        <v>8958675</v>
      </c>
      <c r="O12" s="62">
        <f t="shared" si="3"/>
        <v>3.9731951145250406</v>
      </c>
    </row>
    <row r="13" spans="1:15" x14ac:dyDescent="0.25">
      <c r="A13" s="29"/>
      <c r="B13" s="30"/>
      <c r="C13" s="57"/>
      <c r="D13" s="67">
        <v>11101</v>
      </c>
      <c r="E13" s="68" t="s">
        <v>22</v>
      </c>
      <c r="F13" s="33">
        <v>228477852</v>
      </c>
      <c r="G13" s="34">
        <v>0</v>
      </c>
      <c r="H13" s="35">
        <v>-3000000</v>
      </c>
      <c r="I13" s="34">
        <v>0</v>
      </c>
      <c r="J13" s="36">
        <f>SUM(F13:I13)</f>
        <v>225477852</v>
      </c>
      <c r="K13" s="37">
        <v>234436527</v>
      </c>
      <c r="L13" s="35">
        <f>K13-F13</f>
        <v>5958675</v>
      </c>
      <c r="M13" s="38">
        <f t="shared" si="2"/>
        <v>2.6079880162738931</v>
      </c>
      <c r="N13" s="38">
        <f>K13-J13</f>
        <v>8958675</v>
      </c>
      <c r="O13" s="34">
        <f t="shared" si="3"/>
        <v>3.9731951145250406</v>
      </c>
    </row>
    <row r="14" spans="1:15" x14ac:dyDescent="0.25">
      <c r="A14" s="29"/>
      <c r="B14" s="57"/>
      <c r="C14" s="58">
        <v>11300</v>
      </c>
      <c r="D14" s="59" t="s">
        <v>23</v>
      </c>
      <c r="E14" s="60"/>
      <c r="F14" s="61">
        <f>SUM(F15)</f>
        <v>369618552</v>
      </c>
      <c r="G14" s="62">
        <f t="shared" ref="G14:N14" si="6">SUM(G15)</f>
        <v>0</v>
      </c>
      <c r="H14" s="63">
        <f t="shared" si="6"/>
        <v>-10400000</v>
      </c>
      <c r="I14" s="62">
        <f t="shared" si="6"/>
        <v>4337934</v>
      </c>
      <c r="J14" s="64">
        <f t="shared" si="6"/>
        <v>363556486</v>
      </c>
      <c r="K14" s="65">
        <f t="shared" si="6"/>
        <v>410401326</v>
      </c>
      <c r="L14" s="63">
        <f t="shared" si="6"/>
        <v>40782774</v>
      </c>
      <c r="M14" s="66">
        <f t="shared" si="2"/>
        <v>11.0337464879198</v>
      </c>
      <c r="N14" s="66">
        <f t="shared" si="6"/>
        <v>46844840</v>
      </c>
      <c r="O14" s="62">
        <f t="shared" si="3"/>
        <v>12.885161399651111</v>
      </c>
    </row>
    <row r="15" spans="1:15" ht="30" x14ac:dyDescent="0.25">
      <c r="A15" s="29"/>
      <c r="B15" s="30"/>
      <c r="C15" s="57"/>
      <c r="D15" s="67">
        <v>11301</v>
      </c>
      <c r="E15" s="68" t="s">
        <v>24</v>
      </c>
      <c r="F15" s="33">
        <v>369618552</v>
      </c>
      <c r="G15" s="34">
        <v>0</v>
      </c>
      <c r="H15" s="35">
        <v>-10400000</v>
      </c>
      <c r="I15" s="34">
        <v>4337934</v>
      </c>
      <c r="J15" s="36">
        <f t="shared" ref="J15:J77" si="7">SUM(F15:I15)</f>
        <v>363556486</v>
      </c>
      <c r="K15" s="37">
        <v>410401326</v>
      </c>
      <c r="L15" s="35">
        <f t="shared" ref="L15:L77" si="8">K15-F15</f>
        <v>40782774</v>
      </c>
      <c r="M15" s="38">
        <f t="shared" si="2"/>
        <v>11.0337464879198</v>
      </c>
      <c r="N15" s="38">
        <f t="shared" ref="N15:N77" si="9">K15-J15</f>
        <v>46844840</v>
      </c>
      <c r="O15" s="34">
        <f t="shared" si="3"/>
        <v>12.885161399651111</v>
      </c>
    </row>
    <row r="16" spans="1:15" x14ac:dyDescent="0.25">
      <c r="A16" s="29"/>
      <c r="B16" s="48">
        <v>12000</v>
      </c>
      <c r="C16" s="49" t="s">
        <v>25</v>
      </c>
      <c r="D16" s="49"/>
      <c r="E16" s="50"/>
      <c r="F16" s="51">
        <f>SUM(F17,F19,F21)</f>
        <v>5360000</v>
      </c>
      <c r="G16" s="52">
        <f t="shared" ref="G16:N16" si="10">SUM(G17,G19,G21)</f>
        <v>0</v>
      </c>
      <c r="H16" s="53">
        <f t="shared" si="10"/>
        <v>0</v>
      </c>
      <c r="I16" s="52">
        <f t="shared" si="10"/>
        <v>900000</v>
      </c>
      <c r="J16" s="54">
        <f t="shared" si="10"/>
        <v>6260000</v>
      </c>
      <c r="K16" s="55">
        <f t="shared" si="10"/>
        <v>12788243</v>
      </c>
      <c r="L16" s="53">
        <f t="shared" si="10"/>
        <v>7428243</v>
      </c>
      <c r="M16" s="56">
        <f t="shared" si="2"/>
        <v>138.58662313432836</v>
      </c>
      <c r="N16" s="56">
        <f t="shared" si="10"/>
        <v>6528243</v>
      </c>
      <c r="O16" s="52">
        <f t="shared" si="3"/>
        <v>104.28503194888179</v>
      </c>
    </row>
    <row r="17" spans="1:15" x14ac:dyDescent="0.25">
      <c r="A17" s="29"/>
      <c r="B17" s="57"/>
      <c r="C17" s="58" t="s">
        <v>26</v>
      </c>
      <c r="D17" s="59"/>
      <c r="E17" s="60"/>
      <c r="F17" s="61">
        <f>SUM(F18)</f>
        <v>1360000</v>
      </c>
      <c r="G17" s="62">
        <f t="shared" ref="G17:N17" si="11">SUM(G18)</f>
        <v>0</v>
      </c>
      <c r="H17" s="63">
        <f t="shared" si="11"/>
        <v>0</v>
      </c>
      <c r="I17" s="62">
        <f t="shared" si="11"/>
        <v>0</v>
      </c>
      <c r="J17" s="64">
        <f t="shared" si="11"/>
        <v>1360000</v>
      </c>
      <c r="K17" s="65">
        <f t="shared" si="11"/>
        <v>5200000</v>
      </c>
      <c r="L17" s="63">
        <f t="shared" si="11"/>
        <v>3840000</v>
      </c>
      <c r="M17" s="66">
        <f t="shared" si="2"/>
        <v>282.35294117647061</v>
      </c>
      <c r="N17" s="66">
        <f t="shared" si="11"/>
        <v>3840000</v>
      </c>
      <c r="O17" s="62">
        <f t="shared" si="3"/>
        <v>282.35294117647061</v>
      </c>
    </row>
    <row r="18" spans="1:15" ht="30" x14ac:dyDescent="0.25">
      <c r="A18" s="29"/>
      <c r="B18" s="30"/>
      <c r="C18" s="57"/>
      <c r="D18" s="67">
        <v>12101</v>
      </c>
      <c r="E18" s="68" t="s">
        <v>27</v>
      </c>
      <c r="F18" s="33">
        <v>1360000</v>
      </c>
      <c r="G18" s="34">
        <v>0</v>
      </c>
      <c r="H18" s="35">
        <v>0</v>
      </c>
      <c r="I18" s="34">
        <v>0</v>
      </c>
      <c r="J18" s="36">
        <f t="shared" si="7"/>
        <v>1360000</v>
      </c>
      <c r="K18" s="37">
        <v>5200000</v>
      </c>
      <c r="L18" s="35">
        <f t="shared" si="8"/>
        <v>3840000</v>
      </c>
      <c r="M18" s="38">
        <f t="shared" si="2"/>
        <v>282.35294117647061</v>
      </c>
      <c r="N18" s="38">
        <f t="shared" si="9"/>
        <v>3840000</v>
      </c>
      <c r="O18" s="34">
        <f t="shared" si="3"/>
        <v>282.35294117647061</v>
      </c>
    </row>
    <row r="19" spans="1:15" x14ac:dyDescent="0.25">
      <c r="A19" s="29"/>
      <c r="B19" s="57"/>
      <c r="C19" s="58">
        <v>12200</v>
      </c>
      <c r="D19" s="59" t="s">
        <v>28</v>
      </c>
      <c r="E19" s="60"/>
      <c r="F19" s="61">
        <f t="shared" ref="F19:N19" si="12">SUM(F20)</f>
        <v>4000000</v>
      </c>
      <c r="G19" s="62">
        <f t="shared" si="12"/>
        <v>0</v>
      </c>
      <c r="H19" s="63">
        <f t="shared" si="12"/>
        <v>0</v>
      </c>
      <c r="I19" s="62">
        <f t="shared" si="12"/>
        <v>900000</v>
      </c>
      <c r="J19" s="64">
        <f t="shared" si="12"/>
        <v>4900000</v>
      </c>
      <c r="K19" s="65">
        <f t="shared" si="12"/>
        <v>7588243</v>
      </c>
      <c r="L19" s="63">
        <f t="shared" si="12"/>
        <v>3588243</v>
      </c>
      <c r="M19" s="66">
        <f t="shared" si="2"/>
        <v>89.706074999999998</v>
      </c>
      <c r="N19" s="66">
        <f t="shared" si="12"/>
        <v>2688243</v>
      </c>
      <c r="O19" s="62">
        <f t="shared" si="3"/>
        <v>54.862102040816325</v>
      </c>
    </row>
    <row r="20" spans="1:15" ht="30" x14ac:dyDescent="0.25">
      <c r="A20" s="29"/>
      <c r="B20" s="30"/>
      <c r="C20" s="57"/>
      <c r="D20" s="67">
        <v>12201</v>
      </c>
      <c r="E20" s="68" t="s">
        <v>29</v>
      </c>
      <c r="F20" s="33">
        <v>4000000</v>
      </c>
      <c r="G20" s="34">
        <v>0</v>
      </c>
      <c r="H20" s="35">
        <v>0</v>
      </c>
      <c r="I20" s="34">
        <v>900000</v>
      </c>
      <c r="J20" s="36">
        <f t="shared" si="7"/>
        <v>4900000</v>
      </c>
      <c r="K20" s="37">
        <v>7588243</v>
      </c>
      <c r="L20" s="35">
        <f t="shared" si="8"/>
        <v>3588243</v>
      </c>
      <c r="M20" s="38">
        <f t="shared" si="2"/>
        <v>89.706074999999998</v>
      </c>
      <c r="N20" s="38">
        <f t="shared" si="9"/>
        <v>2688243</v>
      </c>
      <c r="O20" s="34">
        <f t="shared" si="3"/>
        <v>54.862102040816325</v>
      </c>
    </row>
    <row r="21" spans="1:15" hidden="1" x14ac:dyDescent="0.25">
      <c r="A21" s="29"/>
      <c r="B21" s="57"/>
      <c r="C21" s="58">
        <v>12300</v>
      </c>
      <c r="D21" s="59" t="s">
        <v>30</v>
      </c>
      <c r="E21" s="60"/>
      <c r="F21" s="61">
        <f t="shared" ref="F21:N21" si="13">SUM(F22)</f>
        <v>0</v>
      </c>
      <c r="G21" s="62">
        <f t="shared" si="13"/>
        <v>0</v>
      </c>
      <c r="H21" s="63">
        <f t="shared" si="13"/>
        <v>0</v>
      </c>
      <c r="I21" s="62">
        <f t="shared" si="13"/>
        <v>0</v>
      </c>
      <c r="J21" s="64">
        <f t="shared" si="13"/>
        <v>0</v>
      </c>
      <c r="K21" s="65">
        <f t="shared" si="13"/>
        <v>0</v>
      </c>
      <c r="L21" s="63">
        <f t="shared" si="13"/>
        <v>0</v>
      </c>
      <c r="M21" s="66" t="e">
        <f t="shared" si="2"/>
        <v>#DIV/0!</v>
      </c>
      <c r="N21" s="66">
        <f t="shared" si="13"/>
        <v>0</v>
      </c>
      <c r="O21" s="62" t="e">
        <f t="shared" si="3"/>
        <v>#DIV/0!</v>
      </c>
    </row>
    <row r="22" spans="1:15" ht="30" hidden="1" x14ac:dyDescent="0.25">
      <c r="A22" s="29"/>
      <c r="B22" s="30"/>
      <c r="C22" s="57"/>
      <c r="D22" s="67">
        <v>12301</v>
      </c>
      <c r="E22" s="68" t="s">
        <v>31</v>
      </c>
      <c r="F22" s="33">
        <v>0</v>
      </c>
      <c r="G22" s="34">
        <v>0</v>
      </c>
      <c r="H22" s="35">
        <v>0</v>
      </c>
      <c r="I22" s="34">
        <v>0</v>
      </c>
      <c r="J22" s="36">
        <f t="shared" si="7"/>
        <v>0</v>
      </c>
      <c r="K22" s="37"/>
      <c r="L22" s="35">
        <f t="shared" si="8"/>
        <v>0</v>
      </c>
      <c r="M22" s="38" t="e">
        <f t="shared" si="2"/>
        <v>#DIV/0!</v>
      </c>
      <c r="N22" s="38">
        <f t="shared" si="9"/>
        <v>0</v>
      </c>
      <c r="O22" s="34" t="e">
        <f t="shared" si="3"/>
        <v>#DIV/0!</v>
      </c>
    </row>
    <row r="23" spans="1:15" x14ac:dyDescent="0.25">
      <c r="A23" s="29"/>
      <c r="B23" s="48">
        <v>13000</v>
      </c>
      <c r="C23" s="49" t="s">
        <v>32</v>
      </c>
      <c r="D23" s="49"/>
      <c r="E23" s="50"/>
      <c r="F23" s="51">
        <f t="shared" ref="F23:L23" si="14">SUM(F24,F27,F30,F32)</f>
        <v>403603607</v>
      </c>
      <c r="G23" s="52">
        <f t="shared" si="14"/>
        <v>19793096</v>
      </c>
      <c r="H23" s="53">
        <f t="shared" si="14"/>
        <v>-9400000</v>
      </c>
      <c r="I23" s="52">
        <f t="shared" si="14"/>
        <v>2176226</v>
      </c>
      <c r="J23" s="54">
        <f t="shared" si="14"/>
        <v>416172929</v>
      </c>
      <c r="K23" s="55">
        <f t="shared" si="14"/>
        <v>447284174</v>
      </c>
      <c r="L23" s="53">
        <f t="shared" si="14"/>
        <v>43680567</v>
      </c>
      <c r="M23" s="56">
        <f t="shared" si="2"/>
        <v>10.822640393300546</v>
      </c>
      <c r="N23" s="56">
        <f>SUM(N24,N27,N30,N32)</f>
        <v>31111245</v>
      </c>
      <c r="O23" s="52">
        <f t="shared" si="3"/>
        <v>7.4755571139034913</v>
      </c>
    </row>
    <row r="24" spans="1:15" x14ac:dyDescent="0.25">
      <c r="A24" s="29"/>
      <c r="B24" s="57"/>
      <c r="C24" s="58">
        <v>13100</v>
      </c>
      <c r="D24" s="59" t="s">
        <v>33</v>
      </c>
      <c r="E24" s="60"/>
      <c r="F24" s="61">
        <f t="shared" ref="F24:L24" si="15">SUM(F25:F26)</f>
        <v>4312259</v>
      </c>
      <c r="G24" s="62">
        <f t="shared" si="15"/>
        <v>19793096</v>
      </c>
      <c r="H24" s="63">
        <f t="shared" si="15"/>
        <v>0</v>
      </c>
      <c r="I24" s="62">
        <f t="shared" si="15"/>
        <v>0</v>
      </c>
      <c r="J24" s="64">
        <f t="shared" si="15"/>
        <v>24105355</v>
      </c>
      <c r="K24" s="65">
        <f t="shared" si="15"/>
        <v>3616597</v>
      </c>
      <c r="L24" s="63">
        <f t="shared" si="15"/>
        <v>-695662</v>
      </c>
      <c r="M24" s="66">
        <f t="shared" si="2"/>
        <v>-16.132194286103868</v>
      </c>
      <c r="N24" s="66">
        <f>SUM(N25:N26)</f>
        <v>-20488758</v>
      </c>
      <c r="O24" s="62">
        <f t="shared" si="3"/>
        <v>-84.996707163200881</v>
      </c>
    </row>
    <row r="25" spans="1:15" ht="30" x14ac:dyDescent="0.25">
      <c r="A25" s="29"/>
      <c r="B25" s="30"/>
      <c r="C25" s="57"/>
      <c r="D25" s="67">
        <v>13101</v>
      </c>
      <c r="E25" s="68" t="s">
        <v>34</v>
      </c>
      <c r="F25" s="33">
        <v>3312259</v>
      </c>
      <c r="G25" s="34">
        <v>0</v>
      </c>
      <c r="H25" s="35">
        <v>0</v>
      </c>
      <c r="I25" s="34">
        <v>0</v>
      </c>
      <c r="J25" s="36">
        <f t="shared" si="7"/>
        <v>3312259</v>
      </c>
      <c r="K25" s="37">
        <v>3616597</v>
      </c>
      <c r="L25" s="35">
        <f t="shared" si="8"/>
        <v>304338</v>
      </c>
      <c r="M25" s="38">
        <f t="shared" si="2"/>
        <v>9.1882307512788088</v>
      </c>
      <c r="N25" s="38">
        <f t="shared" si="9"/>
        <v>304338</v>
      </c>
      <c r="O25" s="34">
        <f t="shared" si="3"/>
        <v>9.1882307512788088</v>
      </c>
    </row>
    <row r="26" spans="1:15" x14ac:dyDescent="0.25">
      <c r="A26" s="29"/>
      <c r="B26" s="30"/>
      <c r="C26" s="57"/>
      <c r="D26" s="67">
        <v>13102</v>
      </c>
      <c r="E26" s="68" t="s">
        <v>35</v>
      </c>
      <c r="F26" s="33">
        <v>1000000</v>
      </c>
      <c r="G26" s="34">
        <v>19793096</v>
      </c>
      <c r="H26" s="35">
        <v>0</v>
      </c>
      <c r="I26" s="34">
        <v>0</v>
      </c>
      <c r="J26" s="36">
        <f t="shared" si="7"/>
        <v>20793096</v>
      </c>
      <c r="K26" s="37"/>
      <c r="L26" s="35">
        <f t="shared" si="8"/>
        <v>-1000000</v>
      </c>
      <c r="M26" s="38">
        <f t="shared" si="2"/>
        <v>-100</v>
      </c>
      <c r="N26" s="38">
        <f t="shared" si="9"/>
        <v>-20793096</v>
      </c>
      <c r="O26" s="34">
        <f t="shared" si="3"/>
        <v>-100</v>
      </c>
    </row>
    <row r="27" spans="1:15" x14ac:dyDescent="0.25">
      <c r="A27" s="29"/>
      <c r="B27" s="57"/>
      <c r="C27" s="58">
        <v>13200</v>
      </c>
      <c r="D27" s="59" t="s">
        <v>36</v>
      </c>
      <c r="E27" s="60"/>
      <c r="F27" s="61">
        <f t="shared" ref="F27:L27" si="16">SUM(F28:F29)</f>
        <v>170773514</v>
      </c>
      <c r="G27" s="62">
        <f t="shared" si="16"/>
        <v>0</v>
      </c>
      <c r="H27" s="63">
        <f t="shared" si="16"/>
        <v>-5900000</v>
      </c>
      <c r="I27" s="62">
        <f t="shared" si="16"/>
        <v>2176226</v>
      </c>
      <c r="J27" s="64">
        <f t="shared" si="16"/>
        <v>167049740</v>
      </c>
      <c r="K27" s="65">
        <f t="shared" si="16"/>
        <v>186325209</v>
      </c>
      <c r="L27" s="63">
        <f t="shared" si="16"/>
        <v>15551695</v>
      </c>
      <c r="M27" s="66">
        <f t="shared" si="2"/>
        <v>9.1066200113443756</v>
      </c>
      <c r="N27" s="66">
        <f>SUM(N28:N29)</f>
        <v>19275469</v>
      </c>
      <c r="O27" s="62">
        <f t="shared" si="3"/>
        <v>11.538760251886657</v>
      </c>
    </row>
    <row r="28" spans="1:15" x14ac:dyDescent="0.25">
      <c r="A28" s="29"/>
      <c r="B28" s="30"/>
      <c r="C28" s="57"/>
      <c r="D28" s="67">
        <v>13202</v>
      </c>
      <c r="E28" s="68" t="s">
        <v>37</v>
      </c>
      <c r="F28" s="33">
        <v>43706656</v>
      </c>
      <c r="G28" s="34">
        <v>0</v>
      </c>
      <c r="H28" s="35">
        <v>-2400000</v>
      </c>
      <c r="I28" s="34">
        <v>318447</v>
      </c>
      <c r="J28" s="36">
        <f t="shared" si="7"/>
        <v>41625103</v>
      </c>
      <c r="K28" s="37">
        <v>47904269</v>
      </c>
      <c r="L28" s="35">
        <f t="shared" si="8"/>
        <v>4197613</v>
      </c>
      <c r="M28" s="38">
        <f t="shared" si="2"/>
        <v>9.6040589332663586</v>
      </c>
      <c r="N28" s="38">
        <f t="shared" si="9"/>
        <v>6279166</v>
      </c>
      <c r="O28" s="34">
        <f t="shared" si="3"/>
        <v>15.08504615592183</v>
      </c>
    </row>
    <row r="29" spans="1:15" x14ac:dyDescent="0.25">
      <c r="A29" s="29"/>
      <c r="B29" s="30"/>
      <c r="C29" s="57"/>
      <c r="D29" s="67">
        <v>13203</v>
      </c>
      <c r="E29" s="68" t="s">
        <v>38</v>
      </c>
      <c r="F29" s="33">
        <v>127066858</v>
      </c>
      <c r="G29" s="34">
        <v>0</v>
      </c>
      <c r="H29" s="35">
        <v>-3500000</v>
      </c>
      <c r="I29" s="34">
        <v>1857779</v>
      </c>
      <c r="J29" s="36">
        <f t="shared" si="7"/>
        <v>125424637</v>
      </c>
      <c r="K29" s="37">
        <v>138420940</v>
      </c>
      <c r="L29" s="35">
        <f t="shared" si="8"/>
        <v>11354082</v>
      </c>
      <c r="M29" s="38">
        <f t="shared" si="2"/>
        <v>8.9355180246921719</v>
      </c>
      <c r="N29" s="38">
        <f t="shared" si="9"/>
        <v>12996303</v>
      </c>
      <c r="O29" s="34">
        <f t="shared" si="3"/>
        <v>10.361842227217295</v>
      </c>
    </row>
    <row r="30" spans="1:15" x14ac:dyDescent="0.25">
      <c r="A30" s="29"/>
      <c r="B30" s="57"/>
      <c r="C30" s="58">
        <v>13300</v>
      </c>
      <c r="D30" s="59" t="s">
        <v>39</v>
      </c>
      <c r="E30" s="60"/>
      <c r="F30" s="61">
        <f t="shared" ref="F30:L30" si="17">SUM(F31)</f>
        <v>2000000</v>
      </c>
      <c r="G30" s="62">
        <f t="shared" si="17"/>
        <v>0</v>
      </c>
      <c r="H30" s="63">
        <f t="shared" si="17"/>
        <v>0</v>
      </c>
      <c r="I30" s="62">
        <f t="shared" si="17"/>
        <v>0</v>
      </c>
      <c r="J30" s="64">
        <f t="shared" si="17"/>
        <v>2000000</v>
      </c>
      <c r="K30" s="65">
        <f t="shared" si="17"/>
        <v>2000000</v>
      </c>
      <c r="L30" s="63">
        <f t="shared" si="17"/>
        <v>0</v>
      </c>
      <c r="M30" s="66">
        <f t="shared" si="2"/>
        <v>0</v>
      </c>
      <c r="N30" s="66">
        <f>SUM(N31)</f>
        <v>0</v>
      </c>
      <c r="O30" s="62">
        <f t="shared" si="3"/>
        <v>0</v>
      </c>
    </row>
    <row r="31" spans="1:15" x14ac:dyDescent="0.25">
      <c r="A31" s="29"/>
      <c r="B31" s="30"/>
      <c r="C31" s="57"/>
      <c r="D31" s="67">
        <v>13301</v>
      </c>
      <c r="E31" s="68" t="s">
        <v>40</v>
      </c>
      <c r="F31" s="33">
        <v>2000000</v>
      </c>
      <c r="G31" s="34">
        <v>0</v>
      </c>
      <c r="H31" s="35">
        <v>0</v>
      </c>
      <c r="I31" s="34">
        <v>0</v>
      </c>
      <c r="J31" s="36">
        <f t="shared" si="7"/>
        <v>2000000</v>
      </c>
      <c r="K31" s="37">
        <v>2000000</v>
      </c>
      <c r="L31" s="35">
        <f t="shared" si="8"/>
        <v>0</v>
      </c>
      <c r="M31" s="38">
        <f t="shared" si="2"/>
        <v>0</v>
      </c>
      <c r="N31" s="38">
        <f t="shared" si="9"/>
        <v>0</v>
      </c>
      <c r="O31" s="34">
        <f t="shared" si="3"/>
        <v>0</v>
      </c>
    </row>
    <row r="32" spans="1:15" x14ac:dyDescent="0.25">
      <c r="A32" s="29"/>
      <c r="B32" s="57"/>
      <c r="C32" s="58">
        <v>13400</v>
      </c>
      <c r="D32" s="59" t="s">
        <v>41</v>
      </c>
      <c r="E32" s="60"/>
      <c r="F32" s="61">
        <f t="shared" ref="F32:L32" si="18">SUM(F33)</f>
        <v>226517834</v>
      </c>
      <c r="G32" s="62">
        <f t="shared" si="18"/>
        <v>0</v>
      </c>
      <c r="H32" s="63">
        <f t="shared" si="18"/>
        <v>-3500000</v>
      </c>
      <c r="I32" s="62">
        <f t="shared" si="18"/>
        <v>0</v>
      </c>
      <c r="J32" s="64">
        <f t="shared" si="18"/>
        <v>223017834</v>
      </c>
      <c r="K32" s="65">
        <f t="shared" si="18"/>
        <v>255342368</v>
      </c>
      <c r="L32" s="63">
        <f t="shared" si="18"/>
        <v>28824534</v>
      </c>
      <c r="M32" s="66">
        <f t="shared" si="2"/>
        <v>12.72506163907606</v>
      </c>
      <c r="N32" s="66">
        <f>SUM(N33)</f>
        <v>32324534</v>
      </c>
      <c r="O32" s="62">
        <f t="shared" si="3"/>
        <v>14.494147584627697</v>
      </c>
    </row>
    <row r="33" spans="1:15" x14ac:dyDescent="0.25">
      <c r="A33" s="29"/>
      <c r="B33" s="30"/>
      <c r="C33" s="57"/>
      <c r="D33" s="67">
        <v>13401</v>
      </c>
      <c r="E33" s="68" t="s">
        <v>41</v>
      </c>
      <c r="F33" s="33">
        <v>226517834</v>
      </c>
      <c r="G33" s="34">
        <v>0</v>
      </c>
      <c r="H33" s="35">
        <v>-3500000</v>
      </c>
      <c r="I33" s="34">
        <v>0</v>
      </c>
      <c r="J33" s="36">
        <f t="shared" si="7"/>
        <v>223017834</v>
      </c>
      <c r="K33" s="37">
        <v>255342368</v>
      </c>
      <c r="L33" s="35">
        <f t="shared" si="8"/>
        <v>28824534</v>
      </c>
      <c r="M33" s="38">
        <f t="shared" si="2"/>
        <v>12.72506163907606</v>
      </c>
      <c r="N33" s="38">
        <f t="shared" si="9"/>
        <v>32324534</v>
      </c>
      <c r="O33" s="34">
        <f t="shared" si="3"/>
        <v>14.494147584627697</v>
      </c>
    </row>
    <row r="34" spans="1:15" x14ac:dyDescent="0.25">
      <c r="A34" s="29"/>
      <c r="B34" s="48">
        <v>14000</v>
      </c>
      <c r="C34" s="49" t="s">
        <v>42</v>
      </c>
      <c r="D34" s="49"/>
      <c r="E34" s="50"/>
      <c r="F34" s="51">
        <f t="shared" ref="F34:L34" si="19">SUM(F35,F38)</f>
        <v>142410568</v>
      </c>
      <c r="G34" s="52">
        <f t="shared" si="19"/>
        <v>19311777</v>
      </c>
      <c r="H34" s="53">
        <f t="shared" si="19"/>
        <v>-4000000</v>
      </c>
      <c r="I34" s="52">
        <f t="shared" si="19"/>
        <v>978516</v>
      </c>
      <c r="J34" s="54">
        <f t="shared" si="19"/>
        <v>158700861</v>
      </c>
      <c r="K34" s="55">
        <f t="shared" si="19"/>
        <v>178137756</v>
      </c>
      <c r="L34" s="53">
        <f t="shared" si="19"/>
        <v>35727188</v>
      </c>
      <c r="M34" s="56">
        <f t="shared" si="2"/>
        <v>25.087455588267858</v>
      </c>
      <c r="N34" s="56">
        <f>SUM(N35,N38)</f>
        <v>19436895</v>
      </c>
      <c r="O34" s="52">
        <f t="shared" si="3"/>
        <v>12.247504441705587</v>
      </c>
    </row>
    <row r="35" spans="1:15" x14ac:dyDescent="0.25">
      <c r="A35" s="29"/>
      <c r="B35" s="57"/>
      <c r="C35" s="58">
        <v>14100</v>
      </c>
      <c r="D35" s="59" t="s">
        <v>43</v>
      </c>
      <c r="E35" s="60"/>
      <c r="F35" s="61">
        <f t="shared" ref="F35:L35" si="20">SUM(F36:F37)</f>
        <v>114380171</v>
      </c>
      <c r="G35" s="62">
        <f t="shared" si="20"/>
        <v>19311777</v>
      </c>
      <c r="H35" s="63">
        <f t="shared" si="20"/>
        <v>0</v>
      </c>
      <c r="I35" s="62">
        <f t="shared" si="20"/>
        <v>978516</v>
      </c>
      <c r="J35" s="64">
        <f t="shared" si="20"/>
        <v>134670464</v>
      </c>
      <c r="K35" s="65">
        <f t="shared" si="20"/>
        <v>155437756</v>
      </c>
      <c r="L35" s="63">
        <f t="shared" si="20"/>
        <v>41057585</v>
      </c>
      <c r="M35" s="66">
        <f t="shared" si="2"/>
        <v>35.895719197692046</v>
      </c>
      <c r="N35" s="66">
        <f>SUM(N36:N37)</f>
        <v>20767292</v>
      </c>
      <c r="O35" s="62">
        <f t="shared" si="3"/>
        <v>15.42082159901075</v>
      </c>
    </row>
    <row r="36" spans="1:15" ht="30" x14ac:dyDescent="0.25">
      <c r="A36" s="29"/>
      <c r="B36" s="30"/>
      <c r="C36" s="57"/>
      <c r="D36" s="67">
        <v>14101</v>
      </c>
      <c r="E36" s="68" t="s">
        <v>44</v>
      </c>
      <c r="F36" s="33">
        <v>55922651</v>
      </c>
      <c r="G36" s="34">
        <v>0</v>
      </c>
      <c r="H36" s="35">
        <v>0</v>
      </c>
      <c r="I36" s="34">
        <v>525664</v>
      </c>
      <c r="J36" s="36">
        <f t="shared" si="7"/>
        <v>56448315</v>
      </c>
      <c r="K36" s="37">
        <v>64939083</v>
      </c>
      <c r="L36" s="35">
        <f t="shared" si="8"/>
        <v>9016432</v>
      </c>
      <c r="M36" s="38">
        <f t="shared" si="2"/>
        <v>16.123041091167153</v>
      </c>
      <c r="N36" s="38">
        <f t="shared" si="9"/>
        <v>8490768</v>
      </c>
      <c r="O36" s="34">
        <f t="shared" si="3"/>
        <v>15.041667762802135</v>
      </c>
    </row>
    <row r="37" spans="1:15" ht="30" x14ac:dyDescent="0.25">
      <c r="A37" s="29"/>
      <c r="B37" s="30"/>
      <c r="C37" s="57"/>
      <c r="D37" s="67">
        <v>14102</v>
      </c>
      <c r="E37" s="68" t="s">
        <v>45</v>
      </c>
      <c r="F37" s="33">
        <v>58457520</v>
      </c>
      <c r="G37" s="34">
        <v>19311777</v>
      </c>
      <c r="H37" s="35">
        <v>0</v>
      </c>
      <c r="I37" s="34">
        <v>452852</v>
      </c>
      <c r="J37" s="36">
        <f t="shared" si="7"/>
        <v>78222149</v>
      </c>
      <c r="K37" s="37">
        <v>90498673</v>
      </c>
      <c r="L37" s="35">
        <f t="shared" si="8"/>
        <v>32041153</v>
      </c>
      <c r="M37" s="38">
        <f t="shared" si="2"/>
        <v>54.811002929990877</v>
      </c>
      <c r="N37" s="38">
        <f t="shared" si="9"/>
        <v>12276524</v>
      </c>
      <c r="O37" s="34">
        <f t="shared" si="3"/>
        <v>15.69443457760282</v>
      </c>
    </row>
    <row r="38" spans="1:15" x14ac:dyDescent="0.25">
      <c r="A38" s="29"/>
      <c r="B38" s="57"/>
      <c r="C38" s="58">
        <v>14400</v>
      </c>
      <c r="D38" s="59" t="s">
        <v>46</v>
      </c>
      <c r="E38" s="60"/>
      <c r="F38" s="61">
        <f t="shared" ref="F38:L38" si="21">SUM(F39:F42)</f>
        <v>28030397</v>
      </c>
      <c r="G38" s="62">
        <f t="shared" si="21"/>
        <v>0</v>
      </c>
      <c r="H38" s="63">
        <f t="shared" si="21"/>
        <v>-4000000</v>
      </c>
      <c r="I38" s="62">
        <f t="shared" si="21"/>
        <v>0</v>
      </c>
      <c r="J38" s="64">
        <f t="shared" si="21"/>
        <v>24030397</v>
      </c>
      <c r="K38" s="65">
        <f t="shared" si="21"/>
        <v>22700000</v>
      </c>
      <c r="L38" s="63">
        <f t="shared" si="21"/>
        <v>-5330397</v>
      </c>
      <c r="M38" s="66">
        <f t="shared" si="2"/>
        <v>-19.016487707969318</v>
      </c>
      <c r="N38" s="66">
        <f>SUM(N39:N42)</f>
        <v>-1330397</v>
      </c>
      <c r="O38" s="62">
        <f t="shared" si="3"/>
        <v>-5.5363088674731387</v>
      </c>
    </row>
    <row r="39" spans="1:15" x14ac:dyDescent="0.25">
      <c r="A39" s="29"/>
      <c r="B39" s="30"/>
      <c r="C39" s="57"/>
      <c r="D39" s="67">
        <v>14401</v>
      </c>
      <c r="E39" s="68" t="s">
        <v>47</v>
      </c>
      <c r="F39" s="33">
        <v>4984813</v>
      </c>
      <c r="G39" s="34">
        <v>0</v>
      </c>
      <c r="H39" s="35">
        <v>0</v>
      </c>
      <c r="I39" s="34">
        <v>0</v>
      </c>
      <c r="J39" s="36">
        <f t="shared" si="7"/>
        <v>4984813</v>
      </c>
      <c r="K39" s="37">
        <v>1900000</v>
      </c>
      <c r="L39" s="35">
        <f t="shared" si="8"/>
        <v>-3084813</v>
      </c>
      <c r="M39" s="38">
        <f t="shared" si="2"/>
        <v>-61.884227151550121</v>
      </c>
      <c r="N39" s="38">
        <f t="shared" si="9"/>
        <v>-3084813</v>
      </c>
      <c r="O39" s="34">
        <f t="shared" si="3"/>
        <v>-61.884227151550121</v>
      </c>
    </row>
    <row r="40" spans="1:15" ht="30" x14ac:dyDescent="0.25">
      <c r="A40" s="29"/>
      <c r="B40" s="30"/>
      <c r="C40" s="57"/>
      <c r="D40" s="67">
        <v>14410</v>
      </c>
      <c r="E40" s="68" t="s">
        <v>48</v>
      </c>
      <c r="F40" s="33">
        <v>2059840</v>
      </c>
      <c r="G40" s="34">
        <v>0</v>
      </c>
      <c r="H40" s="35">
        <v>0</v>
      </c>
      <c r="I40" s="34">
        <v>0</v>
      </c>
      <c r="J40" s="36">
        <f t="shared" si="7"/>
        <v>2059840</v>
      </c>
      <c r="K40" s="37">
        <v>1800000</v>
      </c>
      <c r="L40" s="35">
        <f t="shared" si="8"/>
        <v>-259840</v>
      </c>
      <c r="M40" s="38">
        <f t="shared" si="2"/>
        <v>-12.614572005592663</v>
      </c>
      <c r="N40" s="38">
        <f t="shared" si="9"/>
        <v>-259840</v>
      </c>
      <c r="O40" s="34">
        <f t="shared" si="3"/>
        <v>-12.614572005592663</v>
      </c>
    </row>
    <row r="41" spans="1:15" ht="45" hidden="1" x14ac:dyDescent="0.25">
      <c r="A41" s="29"/>
      <c r="B41" s="30"/>
      <c r="C41" s="57"/>
      <c r="D41" s="67">
        <v>14411</v>
      </c>
      <c r="E41" s="68" t="s">
        <v>49</v>
      </c>
      <c r="F41" s="33">
        <v>0</v>
      </c>
      <c r="G41" s="34">
        <v>0</v>
      </c>
      <c r="H41" s="35">
        <v>0</v>
      </c>
      <c r="I41" s="34">
        <v>0</v>
      </c>
      <c r="J41" s="36">
        <f t="shared" si="7"/>
        <v>0</v>
      </c>
      <c r="K41" s="37"/>
      <c r="L41" s="35">
        <f t="shared" si="8"/>
        <v>0</v>
      </c>
      <c r="M41" s="38" t="e">
        <f t="shared" si="2"/>
        <v>#DIV/0!</v>
      </c>
      <c r="N41" s="38">
        <f t="shared" si="9"/>
        <v>0</v>
      </c>
      <c r="O41" s="34" t="e">
        <f t="shared" si="3"/>
        <v>#DIV/0!</v>
      </c>
    </row>
    <row r="42" spans="1:15" ht="45" x14ac:dyDescent="0.25">
      <c r="A42" s="29"/>
      <c r="B42" s="30"/>
      <c r="C42" s="57"/>
      <c r="D42" s="67">
        <v>14412</v>
      </c>
      <c r="E42" s="68" t="s">
        <v>50</v>
      </c>
      <c r="F42" s="33">
        <v>20985744</v>
      </c>
      <c r="G42" s="34">
        <v>0</v>
      </c>
      <c r="H42" s="35">
        <v>-4000000</v>
      </c>
      <c r="I42" s="34">
        <v>0</v>
      </c>
      <c r="J42" s="36">
        <f t="shared" si="7"/>
        <v>16985744</v>
      </c>
      <c r="K42" s="37">
        <v>19000000</v>
      </c>
      <c r="L42" s="35">
        <f t="shared" si="8"/>
        <v>-1985744</v>
      </c>
      <c r="M42" s="38">
        <f t="shared" si="2"/>
        <v>-9.462347391638815</v>
      </c>
      <c r="N42" s="38">
        <f t="shared" si="9"/>
        <v>2014256</v>
      </c>
      <c r="O42" s="34">
        <f t="shared" si="3"/>
        <v>11.858509112111904</v>
      </c>
    </row>
    <row r="43" spans="1:15" x14ac:dyDescent="0.25">
      <c r="A43" s="29"/>
      <c r="B43" s="48">
        <v>15000</v>
      </c>
      <c r="C43" s="49" t="s">
        <v>51</v>
      </c>
      <c r="D43" s="49"/>
      <c r="E43" s="50"/>
      <c r="F43" s="51">
        <f t="shared" ref="F43:L43" si="22">SUM(F44,F46,F48,F56,F58)</f>
        <v>205367946</v>
      </c>
      <c r="G43" s="52">
        <f t="shared" si="22"/>
        <v>0</v>
      </c>
      <c r="H43" s="53">
        <f t="shared" si="22"/>
        <v>-2400000</v>
      </c>
      <c r="I43" s="52">
        <f t="shared" si="22"/>
        <v>264146</v>
      </c>
      <c r="J43" s="54">
        <f t="shared" si="22"/>
        <v>203232092</v>
      </c>
      <c r="K43" s="55">
        <f t="shared" si="22"/>
        <v>229550085</v>
      </c>
      <c r="L43" s="53">
        <f t="shared" si="22"/>
        <v>24182139</v>
      </c>
      <c r="M43" s="56">
        <f t="shared" si="2"/>
        <v>11.77503085121181</v>
      </c>
      <c r="N43" s="56">
        <f>SUM(N44,N46,N48,N56,N58)</f>
        <v>26317993</v>
      </c>
      <c r="O43" s="52">
        <f t="shared" si="3"/>
        <v>12.949723019138133</v>
      </c>
    </row>
    <row r="44" spans="1:15" hidden="1" x14ac:dyDescent="0.25">
      <c r="A44" s="29"/>
      <c r="B44" s="57"/>
      <c r="C44" s="58">
        <v>15200</v>
      </c>
      <c r="D44" s="59" t="s">
        <v>52</v>
      </c>
      <c r="E44" s="60"/>
      <c r="F44" s="61">
        <f t="shared" ref="F44:L44" si="23">SUM(F45)</f>
        <v>0</v>
      </c>
      <c r="G44" s="62">
        <f t="shared" si="23"/>
        <v>0</v>
      </c>
      <c r="H44" s="63">
        <f t="shared" si="23"/>
        <v>0</v>
      </c>
      <c r="I44" s="62">
        <f t="shared" si="23"/>
        <v>0</v>
      </c>
      <c r="J44" s="64">
        <f t="shared" si="23"/>
        <v>0</v>
      </c>
      <c r="K44" s="65">
        <f t="shared" si="23"/>
        <v>0</v>
      </c>
      <c r="L44" s="63">
        <f t="shared" si="23"/>
        <v>0</v>
      </c>
      <c r="M44" s="66" t="e">
        <f t="shared" si="2"/>
        <v>#DIV/0!</v>
      </c>
      <c r="N44" s="66">
        <f>SUM(N45)</f>
        <v>0</v>
      </c>
      <c r="O44" s="62" t="e">
        <f t="shared" si="3"/>
        <v>#DIV/0!</v>
      </c>
    </row>
    <row r="45" spans="1:15" hidden="1" x14ac:dyDescent="0.25">
      <c r="A45" s="29"/>
      <c r="B45" s="30"/>
      <c r="C45" s="57"/>
      <c r="D45" s="67">
        <v>15201</v>
      </c>
      <c r="E45" s="68" t="s">
        <v>52</v>
      </c>
      <c r="F45" s="33">
        <v>0</v>
      </c>
      <c r="G45" s="34">
        <v>0</v>
      </c>
      <c r="H45" s="35">
        <v>0</v>
      </c>
      <c r="I45" s="34">
        <v>0</v>
      </c>
      <c r="J45" s="36">
        <f t="shared" si="7"/>
        <v>0</v>
      </c>
      <c r="K45" s="37"/>
      <c r="L45" s="35">
        <f t="shared" si="8"/>
        <v>0</v>
      </c>
      <c r="M45" s="38" t="e">
        <f t="shared" si="2"/>
        <v>#DIV/0!</v>
      </c>
      <c r="N45" s="38">
        <f t="shared" si="9"/>
        <v>0</v>
      </c>
      <c r="O45" s="34" t="e">
        <f t="shared" si="3"/>
        <v>#DIV/0!</v>
      </c>
    </row>
    <row r="46" spans="1:15" x14ac:dyDescent="0.25">
      <c r="A46" s="29"/>
      <c r="B46" s="57"/>
      <c r="C46" s="58">
        <v>15300</v>
      </c>
      <c r="D46" s="59" t="s">
        <v>53</v>
      </c>
      <c r="E46" s="60"/>
      <c r="F46" s="61">
        <f t="shared" ref="F46:L46" si="24">SUM(F47)</f>
        <v>700000</v>
      </c>
      <c r="G46" s="62">
        <f t="shared" si="24"/>
        <v>0</v>
      </c>
      <c r="H46" s="63">
        <f t="shared" si="24"/>
        <v>0</v>
      </c>
      <c r="I46" s="62">
        <f t="shared" si="24"/>
        <v>0</v>
      </c>
      <c r="J46" s="64">
        <f t="shared" si="24"/>
        <v>700000</v>
      </c>
      <c r="K46" s="65">
        <f t="shared" si="24"/>
        <v>800000</v>
      </c>
      <c r="L46" s="63">
        <f t="shared" si="24"/>
        <v>100000</v>
      </c>
      <c r="M46" s="66">
        <f t="shared" si="2"/>
        <v>14.285714285714292</v>
      </c>
      <c r="N46" s="66">
        <f>SUM(N47)</f>
        <v>100000</v>
      </c>
      <c r="O46" s="62">
        <f t="shared" si="3"/>
        <v>14.285714285714292</v>
      </c>
    </row>
    <row r="47" spans="1:15" ht="30" x14ac:dyDescent="0.25">
      <c r="A47" s="29"/>
      <c r="B47" s="30"/>
      <c r="C47" s="57"/>
      <c r="D47" s="67">
        <v>15302</v>
      </c>
      <c r="E47" s="68" t="s">
        <v>54</v>
      </c>
      <c r="F47" s="33">
        <v>700000</v>
      </c>
      <c r="G47" s="34">
        <v>0</v>
      </c>
      <c r="H47" s="35">
        <v>0</v>
      </c>
      <c r="I47" s="34">
        <v>0</v>
      </c>
      <c r="J47" s="36">
        <f t="shared" si="7"/>
        <v>700000</v>
      </c>
      <c r="K47" s="37">
        <v>800000</v>
      </c>
      <c r="L47" s="35">
        <f t="shared" si="8"/>
        <v>100000</v>
      </c>
      <c r="M47" s="38">
        <f t="shared" si="2"/>
        <v>14.285714285714292</v>
      </c>
      <c r="N47" s="38">
        <f t="shared" si="9"/>
        <v>100000</v>
      </c>
      <c r="O47" s="34">
        <f t="shared" si="3"/>
        <v>14.285714285714292</v>
      </c>
    </row>
    <row r="48" spans="1:15" x14ac:dyDescent="0.25">
      <c r="A48" s="29"/>
      <c r="B48" s="57"/>
      <c r="C48" s="58">
        <v>15400</v>
      </c>
      <c r="D48" s="59" t="s">
        <v>55</v>
      </c>
      <c r="E48" s="60"/>
      <c r="F48" s="61">
        <f t="shared" ref="F48:L48" si="25">SUM(F49:F55)</f>
        <v>198303726</v>
      </c>
      <c r="G48" s="62">
        <f t="shared" si="25"/>
        <v>0</v>
      </c>
      <c r="H48" s="63">
        <f t="shared" si="25"/>
        <v>0</v>
      </c>
      <c r="I48" s="62">
        <f t="shared" si="25"/>
        <v>264146</v>
      </c>
      <c r="J48" s="64">
        <f t="shared" si="25"/>
        <v>198567872</v>
      </c>
      <c r="K48" s="65">
        <f t="shared" si="25"/>
        <v>222016643</v>
      </c>
      <c r="L48" s="63">
        <f t="shared" si="25"/>
        <v>23712917</v>
      </c>
      <c r="M48" s="66">
        <f t="shared" si="2"/>
        <v>11.957877685061746</v>
      </c>
      <c r="N48" s="66">
        <f>SUM(N49:N55)</f>
        <v>23448771</v>
      </c>
      <c r="O48" s="62">
        <f t="shared" si="3"/>
        <v>11.808945104674336</v>
      </c>
    </row>
    <row r="49" spans="1:15" x14ac:dyDescent="0.25">
      <c r="A49" s="29"/>
      <c r="B49" s="30"/>
      <c r="C49" s="57"/>
      <c r="D49" s="67">
        <v>15401</v>
      </c>
      <c r="E49" s="68" t="s">
        <v>56</v>
      </c>
      <c r="F49" s="33">
        <v>41540682</v>
      </c>
      <c r="G49" s="34">
        <v>0</v>
      </c>
      <c r="H49" s="35">
        <v>0</v>
      </c>
      <c r="I49" s="34">
        <v>146139</v>
      </c>
      <c r="J49" s="36">
        <f t="shared" si="7"/>
        <v>41686821</v>
      </c>
      <c r="K49" s="37">
        <v>46563724</v>
      </c>
      <c r="L49" s="35">
        <f t="shared" si="8"/>
        <v>5023042</v>
      </c>
      <c r="M49" s="38">
        <f t="shared" si="2"/>
        <v>12.09186214131006</v>
      </c>
      <c r="N49" s="38">
        <f t="shared" si="9"/>
        <v>4876903</v>
      </c>
      <c r="O49" s="34">
        <f t="shared" si="3"/>
        <v>11.698908391215539</v>
      </c>
    </row>
    <row r="50" spans="1:15" x14ac:dyDescent="0.25">
      <c r="A50" s="29"/>
      <c r="B50" s="30"/>
      <c r="C50" s="57"/>
      <c r="D50" s="67">
        <v>15402</v>
      </c>
      <c r="E50" s="68" t="s">
        <v>57</v>
      </c>
      <c r="F50" s="33">
        <v>22948373</v>
      </c>
      <c r="G50" s="34">
        <v>0</v>
      </c>
      <c r="H50" s="35">
        <v>0</v>
      </c>
      <c r="I50" s="34">
        <v>118007</v>
      </c>
      <c r="J50" s="36">
        <f t="shared" si="7"/>
        <v>23066380</v>
      </c>
      <c r="K50" s="37">
        <v>25802740</v>
      </c>
      <c r="L50" s="35">
        <f t="shared" si="8"/>
        <v>2854367</v>
      </c>
      <c r="M50" s="38">
        <f t="shared" si="2"/>
        <v>12.438210761172485</v>
      </c>
      <c r="N50" s="38">
        <f t="shared" si="9"/>
        <v>2736360</v>
      </c>
      <c r="O50" s="34">
        <f t="shared" si="3"/>
        <v>11.862979800037976</v>
      </c>
    </row>
    <row r="51" spans="1:15" x14ac:dyDescent="0.25">
      <c r="A51" s="29"/>
      <c r="B51" s="30"/>
      <c r="C51" s="57"/>
      <c r="D51" s="67">
        <v>15403</v>
      </c>
      <c r="E51" s="68" t="s">
        <v>58</v>
      </c>
      <c r="F51" s="33">
        <v>85940917</v>
      </c>
      <c r="G51" s="34">
        <v>0</v>
      </c>
      <c r="H51" s="35">
        <v>0</v>
      </c>
      <c r="I51" s="34">
        <v>0</v>
      </c>
      <c r="J51" s="36">
        <f t="shared" si="7"/>
        <v>85940917</v>
      </c>
      <c r="K51" s="37">
        <v>95276144</v>
      </c>
      <c r="L51" s="35">
        <f t="shared" si="8"/>
        <v>9335227</v>
      </c>
      <c r="M51" s="38">
        <f t="shared" si="2"/>
        <v>10.862377696062978</v>
      </c>
      <c r="N51" s="38">
        <f t="shared" si="9"/>
        <v>9335227</v>
      </c>
      <c r="O51" s="34">
        <f t="shared" si="3"/>
        <v>10.862377696062978</v>
      </c>
    </row>
    <row r="52" spans="1:15" x14ac:dyDescent="0.25">
      <c r="A52" s="29"/>
      <c r="B52" s="30"/>
      <c r="C52" s="57"/>
      <c r="D52" s="67">
        <v>15404</v>
      </c>
      <c r="E52" s="68" t="s">
        <v>59</v>
      </c>
      <c r="F52" s="33">
        <v>19935649</v>
      </c>
      <c r="G52" s="34">
        <v>0</v>
      </c>
      <c r="H52" s="35">
        <v>0</v>
      </c>
      <c r="I52" s="34">
        <v>0</v>
      </c>
      <c r="J52" s="36">
        <f t="shared" si="7"/>
        <v>19935649</v>
      </c>
      <c r="K52" s="37">
        <v>22150110</v>
      </c>
      <c r="L52" s="35">
        <f t="shared" si="8"/>
        <v>2214461</v>
      </c>
      <c r="M52" s="38">
        <f t="shared" si="2"/>
        <v>11.108045692417633</v>
      </c>
      <c r="N52" s="38">
        <f t="shared" si="9"/>
        <v>2214461</v>
      </c>
      <c r="O52" s="34">
        <f t="shared" si="3"/>
        <v>11.108045692417633</v>
      </c>
    </row>
    <row r="53" spans="1:15" x14ac:dyDescent="0.25">
      <c r="A53" s="29"/>
      <c r="B53" s="30"/>
      <c r="C53" s="57"/>
      <c r="D53" s="67">
        <v>15405</v>
      </c>
      <c r="E53" s="68" t="s">
        <v>60</v>
      </c>
      <c r="F53" s="33">
        <v>6226016</v>
      </c>
      <c r="G53" s="34">
        <v>0</v>
      </c>
      <c r="H53" s="35">
        <v>0</v>
      </c>
      <c r="I53" s="34">
        <v>0</v>
      </c>
      <c r="J53" s="36">
        <f t="shared" si="7"/>
        <v>6226016</v>
      </c>
      <c r="K53" s="37">
        <v>6688516</v>
      </c>
      <c r="L53" s="35">
        <f t="shared" si="8"/>
        <v>462500</v>
      </c>
      <c r="M53" s="38">
        <f t="shared" si="2"/>
        <v>7.4285064477829792</v>
      </c>
      <c r="N53" s="38">
        <f t="shared" si="9"/>
        <v>462500</v>
      </c>
      <c r="O53" s="34">
        <f t="shared" si="3"/>
        <v>7.4285064477829792</v>
      </c>
    </row>
    <row r="54" spans="1:15" x14ac:dyDescent="0.25">
      <c r="A54" s="29"/>
      <c r="B54" s="30"/>
      <c r="C54" s="57"/>
      <c r="D54" s="67">
        <v>15406</v>
      </c>
      <c r="E54" s="68" t="s">
        <v>61</v>
      </c>
      <c r="F54" s="33">
        <v>16152846</v>
      </c>
      <c r="G54" s="34">
        <v>0</v>
      </c>
      <c r="H54" s="35">
        <v>0</v>
      </c>
      <c r="I54" s="34">
        <v>0</v>
      </c>
      <c r="J54" s="36">
        <f t="shared" si="7"/>
        <v>16152846</v>
      </c>
      <c r="K54" s="37">
        <v>18066424</v>
      </c>
      <c r="L54" s="35">
        <f t="shared" si="8"/>
        <v>1913578</v>
      </c>
      <c r="M54" s="38">
        <f t="shared" si="2"/>
        <v>11.846692527124944</v>
      </c>
      <c r="N54" s="38">
        <f t="shared" si="9"/>
        <v>1913578</v>
      </c>
      <c r="O54" s="34">
        <f t="shared" si="3"/>
        <v>11.846692527124944</v>
      </c>
    </row>
    <row r="55" spans="1:15" ht="30" x14ac:dyDescent="0.25">
      <c r="A55" s="29"/>
      <c r="B55" s="30"/>
      <c r="C55" s="57"/>
      <c r="D55" s="67">
        <v>15412</v>
      </c>
      <c r="E55" s="68" t="s">
        <v>62</v>
      </c>
      <c r="F55" s="33">
        <v>5559243</v>
      </c>
      <c r="G55" s="34">
        <v>0</v>
      </c>
      <c r="H55" s="35">
        <v>0</v>
      </c>
      <c r="I55" s="34">
        <v>0</v>
      </c>
      <c r="J55" s="36">
        <f t="shared" si="7"/>
        <v>5559243</v>
      </c>
      <c r="K55" s="37">
        <v>7468985</v>
      </c>
      <c r="L55" s="35">
        <f t="shared" si="8"/>
        <v>1909742</v>
      </c>
      <c r="M55" s="38">
        <f t="shared" si="2"/>
        <v>34.352554835253642</v>
      </c>
      <c r="N55" s="38">
        <f t="shared" si="9"/>
        <v>1909742</v>
      </c>
      <c r="O55" s="34">
        <f t="shared" si="3"/>
        <v>34.352554835253642</v>
      </c>
    </row>
    <row r="56" spans="1:15" hidden="1" x14ac:dyDescent="0.25">
      <c r="A56" s="29"/>
      <c r="B56" s="57"/>
      <c r="C56" s="58">
        <v>15500</v>
      </c>
      <c r="D56" s="59" t="s">
        <v>63</v>
      </c>
      <c r="E56" s="60"/>
      <c r="F56" s="61">
        <f t="shared" ref="F56:L56" si="26">SUM(F57)</f>
        <v>0</v>
      </c>
      <c r="G56" s="62">
        <f t="shared" si="26"/>
        <v>0</v>
      </c>
      <c r="H56" s="63">
        <f t="shared" si="26"/>
        <v>0</v>
      </c>
      <c r="I56" s="62">
        <f t="shared" si="26"/>
        <v>0</v>
      </c>
      <c r="J56" s="64">
        <f t="shared" si="26"/>
        <v>0</v>
      </c>
      <c r="K56" s="65">
        <f t="shared" si="26"/>
        <v>0</v>
      </c>
      <c r="L56" s="63">
        <f t="shared" si="26"/>
        <v>0</v>
      </c>
      <c r="M56" s="66" t="e">
        <f t="shared" si="2"/>
        <v>#DIV/0!</v>
      </c>
      <c r="N56" s="66">
        <f>SUM(N57)</f>
        <v>0</v>
      </c>
      <c r="O56" s="62" t="e">
        <f t="shared" si="3"/>
        <v>#DIV/0!</v>
      </c>
    </row>
    <row r="57" spans="1:15" ht="30" hidden="1" x14ac:dyDescent="0.25">
      <c r="A57" s="29"/>
      <c r="B57" s="30"/>
      <c r="C57" s="57"/>
      <c r="D57" s="67">
        <v>15501</v>
      </c>
      <c r="E57" s="68" t="s">
        <v>64</v>
      </c>
      <c r="F57" s="33">
        <v>0</v>
      </c>
      <c r="G57" s="34">
        <v>0</v>
      </c>
      <c r="H57" s="35">
        <v>0</v>
      </c>
      <c r="I57" s="34">
        <v>0</v>
      </c>
      <c r="J57" s="36">
        <f t="shared" si="7"/>
        <v>0</v>
      </c>
      <c r="K57" s="37"/>
      <c r="L57" s="35">
        <f t="shared" si="8"/>
        <v>0</v>
      </c>
      <c r="M57" s="38" t="e">
        <f t="shared" si="2"/>
        <v>#DIV/0!</v>
      </c>
      <c r="N57" s="38">
        <f t="shared" si="9"/>
        <v>0</v>
      </c>
      <c r="O57" s="34" t="e">
        <f t="shared" si="3"/>
        <v>#DIV/0!</v>
      </c>
    </row>
    <row r="58" spans="1:15" x14ac:dyDescent="0.25">
      <c r="A58" s="29"/>
      <c r="B58" s="57"/>
      <c r="C58" s="58">
        <v>15900</v>
      </c>
      <c r="D58" s="59" t="s">
        <v>51</v>
      </c>
      <c r="E58" s="60"/>
      <c r="F58" s="61">
        <f t="shared" ref="F58:L58" si="27">SUM(F59:F61)</f>
        <v>6364220</v>
      </c>
      <c r="G58" s="62">
        <f t="shared" si="27"/>
        <v>0</v>
      </c>
      <c r="H58" s="63">
        <f t="shared" si="27"/>
        <v>-2400000</v>
      </c>
      <c r="I58" s="62">
        <f t="shared" si="27"/>
        <v>0</v>
      </c>
      <c r="J58" s="64">
        <f t="shared" si="27"/>
        <v>3964220</v>
      </c>
      <c r="K58" s="65">
        <f t="shared" si="27"/>
        <v>6733442</v>
      </c>
      <c r="L58" s="63">
        <f t="shared" si="27"/>
        <v>369222</v>
      </c>
      <c r="M58" s="66">
        <f t="shared" si="2"/>
        <v>5.8015279170110432</v>
      </c>
      <c r="N58" s="66">
        <f>SUM(N59:N61)</f>
        <v>2769222</v>
      </c>
      <c r="O58" s="62">
        <f t="shared" si="3"/>
        <v>69.855406612145629</v>
      </c>
    </row>
    <row r="59" spans="1:15" x14ac:dyDescent="0.25">
      <c r="A59" s="29"/>
      <c r="B59" s="30"/>
      <c r="C59" s="57"/>
      <c r="D59" s="69">
        <v>15901</v>
      </c>
      <c r="E59" s="70" t="s">
        <v>65</v>
      </c>
      <c r="F59" s="33">
        <v>0</v>
      </c>
      <c r="G59" s="34">
        <v>0</v>
      </c>
      <c r="H59" s="35">
        <v>0</v>
      </c>
      <c r="I59" s="34">
        <v>0</v>
      </c>
      <c r="J59" s="36">
        <f t="shared" si="7"/>
        <v>0</v>
      </c>
      <c r="K59" s="37"/>
      <c r="L59" s="35">
        <f t="shared" si="8"/>
        <v>0</v>
      </c>
      <c r="M59" s="38" t="e">
        <f t="shared" si="2"/>
        <v>#DIV/0!</v>
      </c>
      <c r="N59" s="38">
        <f t="shared" si="9"/>
        <v>0</v>
      </c>
      <c r="O59" s="34" t="e">
        <f t="shared" si="3"/>
        <v>#DIV/0!</v>
      </c>
    </row>
    <row r="60" spans="1:15" ht="45" x14ac:dyDescent="0.25">
      <c r="A60" s="29"/>
      <c r="B60" s="30"/>
      <c r="C60" s="57"/>
      <c r="D60" s="67">
        <v>15913</v>
      </c>
      <c r="E60" s="68" t="s">
        <v>66</v>
      </c>
      <c r="F60" s="33">
        <v>6364220</v>
      </c>
      <c r="G60" s="34">
        <v>0</v>
      </c>
      <c r="H60" s="35">
        <v>-2400000</v>
      </c>
      <c r="I60" s="34">
        <v>0</v>
      </c>
      <c r="J60" s="36">
        <f t="shared" si="7"/>
        <v>3964220</v>
      </c>
      <c r="K60" s="37">
        <v>6733442</v>
      </c>
      <c r="L60" s="35">
        <f t="shared" si="8"/>
        <v>369222</v>
      </c>
      <c r="M60" s="38">
        <f t="shared" si="2"/>
        <v>5.8015279170110432</v>
      </c>
      <c r="N60" s="38">
        <f t="shared" si="9"/>
        <v>2769222</v>
      </c>
      <c r="O60" s="34">
        <f t="shared" si="3"/>
        <v>69.855406612145629</v>
      </c>
    </row>
    <row r="61" spans="1:15" hidden="1" x14ac:dyDescent="0.25">
      <c r="A61" s="29"/>
      <c r="B61" s="30"/>
      <c r="C61" s="57"/>
      <c r="D61" s="67">
        <v>15914</v>
      </c>
      <c r="E61" s="68" t="s">
        <v>67</v>
      </c>
      <c r="F61" s="33">
        <v>0</v>
      </c>
      <c r="G61" s="34">
        <v>0</v>
      </c>
      <c r="H61" s="35">
        <v>0</v>
      </c>
      <c r="I61" s="34">
        <v>0</v>
      </c>
      <c r="J61" s="36">
        <f t="shared" si="7"/>
        <v>0</v>
      </c>
      <c r="K61" s="37"/>
      <c r="L61" s="35">
        <f t="shared" si="8"/>
        <v>0</v>
      </c>
      <c r="M61" s="38" t="e">
        <f t="shared" si="2"/>
        <v>#DIV/0!</v>
      </c>
      <c r="N61" s="38">
        <f t="shared" si="9"/>
        <v>0</v>
      </c>
      <c r="O61" s="34" t="e">
        <f t="shared" si="3"/>
        <v>#DIV/0!</v>
      </c>
    </row>
    <row r="62" spans="1:15" x14ac:dyDescent="0.25">
      <c r="A62" s="29"/>
      <c r="B62" s="48">
        <v>16000</v>
      </c>
      <c r="C62" s="49" t="s">
        <v>68</v>
      </c>
      <c r="D62" s="49"/>
      <c r="E62" s="50"/>
      <c r="F62" s="51">
        <f t="shared" ref="F62:L62" si="28">SUM(F63)</f>
        <v>12549802</v>
      </c>
      <c r="G62" s="52">
        <f t="shared" si="28"/>
        <v>0</v>
      </c>
      <c r="H62" s="53">
        <f t="shared" si="28"/>
        <v>-11711181</v>
      </c>
      <c r="I62" s="52">
        <f t="shared" si="28"/>
        <v>28300000</v>
      </c>
      <c r="J62" s="54">
        <f t="shared" si="28"/>
        <v>29138621</v>
      </c>
      <c r="K62" s="55">
        <f t="shared" si="28"/>
        <v>0</v>
      </c>
      <c r="L62" s="53">
        <f t="shared" si="28"/>
        <v>-12549802</v>
      </c>
      <c r="M62" s="56">
        <f t="shared" si="2"/>
        <v>-100</v>
      </c>
      <c r="N62" s="56">
        <f>SUM(N63)</f>
        <v>-29138621</v>
      </c>
      <c r="O62" s="52">
        <f t="shared" si="3"/>
        <v>-100</v>
      </c>
    </row>
    <row r="63" spans="1:15" x14ac:dyDescent="0.25">
      <c r="A63" s="29"/>
      <c r="B63" s="57"/>
      <c r="C63" s="58">
        <v>16100</v>
      </c>
      <c r="D63" s="59" t="s">
        <v>69</v>
      </c>
      <c r="E63" s="60"/>
      <c r="F63" s="61">
        <f t="shared" ref="F63:L63" si="29">SUM(F64:F65)</f>
        <v>12549802</v>
      </c>
      <c r="G63" s="62">
        <f t="shared" si="29"/>
        <v>0</v>
      </c>
      <c r="H63" s="63">
        <f t="shared" si="29"/>
        <v>-11711181</v>
      </c>
      <c r="I63" s="62">
        <f t="shared" si="29"/>
        <v>28300000</v>
      </c>
      <c r="J63" s="64">
        <f t="shared" si="29"/>
        <v>29138621</v>
      </c>
      <c r="K63" s="65">
        <f t="shared" si="29"/>
        <v>0</v>
      </c>
      <c r="L63" s="63">
        <f t="shared" si="29"/>
        <v>-12549802</v>
      </c>
      <c r="M63" s="66">
        <f t="shared" si="2"/>
        <v>-100</v>
      </c>
      <c r="N63" s="66">
        <f>SUM(N64:N65)</f>
        <v>-29138621</v>
      </c>
      <c r="O63" s="62">
        <f t="shared" si="3"/>
        <v>-100</v>
      </c>
    </row>
    <row r="64" spans="1:15" ht="30" x14ac:dyDescent="0.25">
      <c r="A64" s="29"/>
      <c r="B64" s="30"/>
      <c r="C64" s="57"/>
      <c r="D64" s="67">
        <v>16101</v>
      </c>
      <c r="E64" s="68" t="s">
        <v>70</v>
      </c>
      <c r="F64" s="33">
        <v>12549802</v>
      </c>
      <c r="G64" s="34">
        <v>0</v>
      </c>
      <c r="H64" s="35">
        <v>-11711181</v>
      </c>
      <c r="I64" s="34">
        <v>0</v>
      </c>
      <c r="J64" s="36">
        <f t="shared" si="7"/>
        <v>838621</v>
      </c>
      <c r="K64" s="37"/>
      <c r="L64" s="35">
        <f t="shared" si="8"/>
        <v>-12549802</v>
      </c>
      <c r="M64" s="38">
        <f t="shared" si="2"/>
        <v>-100</v>
      </c>
      <c r="N64" s="38">
        <f t="shared" si="9"/>
        <v>-838621</v>
      </c>
      <c r="O64" s="34">
        <f t="shared" si="3"/>
        <v>-100</v>
      </c>
    </row>
    <row r="65" spans="1:15" ht="45" x14ac:dyDescent="0.25">
      <c r="A65" s="29"/>
      <c r="B65" s="30"/>
      <c r="C65" s="57"/>
      <c r="D65" s="67">
        <v>16103</v>
      </c>
      <c r="E65" s="68" t="s">
        <v>276</v>
      </c>
      <c r="F65" s="33"/>
      <c r="G65" s="34">
        <v>0</v>
      </c>
      <c r="H65" s="35">
        <v>0</v>
      </c>
      <c r="I65" s="34">
        <v>28300000</v>
      </c>
      <c r="J65" s="36">
        <f t="shared" si="7"/>
        <v>28300000</v>
      </c>
      <c r="K65" s="37"/>
      <c r="L65" s="35">
        <f t="shared" si="8"/>
        <v>0</v>
      </c>
      <c r="M65" s="38" t="e">
        <f t="shared" si="2"/>
        <v>#DIV/0!</v>
      </c>
      <c r="N65" s="38">
        <f t="shared" si="9"/>
        <v>-28300000</v>
      </c>
      <c r="O65" s="34">
        <f t="shared" si="3"/>
        <v>-100</v>
      </c>
    </row>
    <row r="66" spans="1:15" x14ac:dyDescent="0.25">
      <c r="A66" s="29"/>
      <c r="B66" s="48">
        <v>17000</v>
      </c>
      <c r="C66" s="49" t="s">
        <v>71</v>
      </c>
      <c r="D66" s="49"/>
      <c r="E66" s="50"/>
      <c r="F66" s="51">
        <f>SUM(F67)</f>
        <v>36421089</v>
      </c>
      <c r="G66" s="52">
        <f t="shared" ref="G66:N67" si="30">SUM(G67)</f>
        <v>0</v>
      </c>
      <c r="H66" s="53">
        <f t="shared" si="30"/>
        <v>0</v>
      </c>
      <c r="I66" s="52">
        <f t="shared" si="30"/>
        <v>0</v>
      </c>
      <c r="J66" s="54">
        <f t="shared" si="30"/>
        <v>36421089</v>
      </c>
      <c r="K66" s="55">
        <f t="shared" si="30"/>
        <v>33592248</v>
      </c>
      <c r="L66" s="53">
        <f t="shared" si="30"/>
        <v>-2828841</v>
      </c>
      <c r="M66" s="56">
        <f t="shared" si="2"/>
        <v>-7.7670412326221197</v>
      </c>
      <c r="N66" s="56">
        <f t="shared" si="30"/>
        <v>-2828841</v>
      </c>
      <c r="O66" s="52">
        <f t="shared" si="3"/>
        <v>-7.7670412326221197</v>
      </c>
    </row>
    <row r="67" spans="1:15" x14ac:dyDescent="0.25">
      <c r="A67" s="29"/>
      <c r="B67" s="57"/>
      <c r="C67" s="58">
        <v>17100</v>
      </c>
      <c r="D67" s="59" t="s">
        <v>72</v>
      </c>
      <c r="E67" s="60"/>
      <c r="F67" s="61">
        <f>SUM(F68)</f>
        <v>36421089</v>
      </c>
      <c r="G67" s="62">
        <f t="shared" si="30"/>
        <v>0</v>
      </c>
      <c r="H67" s="63">
        <f t="shared" si="30"/>
        <v>0</v>
      </c>
      <c r="I67" s="62">
        <f t="shared" si="30"/>
        <v>0</v>
      </c>
      <c r="J67" s="64">
        <f t="shared" si="30"/>
        <v>36421089</v>
      </c>
      <c r="K67" s="65">
        <f t="shared" si="30"/>
        <v>33592248</v>
      </c>
      <c r="L67" s="63">
        <f t="shared" si="30"/>
        <v>-2828841</v>
      </c>
      <c r="M67" s="66">
        <f t="shared" si="2"/>
        <v>-7.7670412326221197</v>
      </c>
      <c r="N67" s="66">
        <f t="shared" si="30"/>
        <v>-2828841</v>
      </c>
      <c r="O67" s="62">
        <f t="shared" si="3"/>
        <v>-7.7670412326221197</v>
      </c>
    </row>
    <row r="68" spans="1:15" x14ac:dyDescent="0.25">
      <c r="A68" s="29"/>
      <c r="B68" s="30"/>
      <c r="C68" s="57"/>
      <c r="D68" s="67">
        <v>17101</v>
      </c>
      <c r="E68" s="68" t="s">
        <v>73</v>
      </c>
      <c r="F68" s="33">
        <v>36421089</v>
      </c>
      <c r="G68" s="34">
        <v>0</v>
      </c>
      <c r="H68" s="35">
        <v>0</v>
      </c>
      <c r="I68" s="34">
        <v>0</v>
      </c>
      <c r="J68" s="36">
        <f t="shared" si="7"/>
        <v>36421089</v>
      </c>
      <c r="K68" s="37">
        <v>33592248</v>
      </c>
      <c r="L68" s="35">
        <f t="shared" si="8"/>
        <v>-2828841</v>
      </c>
      <c r="M68" s="38">
        <f t="shared" si="2"/>
        <v>-7.7670412326221197</v>
      </c>
      <c r="N68" s="38">
        <f t="shared" si="9"/>
        <v>-2828841</v>
      </c>
      <c r="O68" s="34">
        <f t="shared" si="3"/>
        <v>-7.7670412326221197</v>
      </c>
    </row>
    <row r="69" spans="1:15" x14ac:dyDescent="0.25">
      <c r="A69" s="29"/>
      <c r="B69" s="30"/>
      <c r="C69" s="57"/>
      <c r="D69" s="67"/>
      <c r="E69" s="68"/>
      <c r="F69" s="33"/>
      <c r="G69" s="34"/>
      <c r="H69" s="35"/>
      <c r="I69" s="34"/>
      <c r="J69" s="36"/>
      <c r="K69" s="37"/>
      <c r="L69" s="35"/>
      <c r="M69" s="38"/>
      <c r="N69" s="38"/>
      <c r="O69" s="34"/>
    </row>
    <row r="70" spans="1:15" x14ac:dyDescent="0.25">
      <c r="A70" s="39">
        <v>20000</v>
      </c>
      <c r="B70" s="40" t="s">
        <v>74</v>
      </c>
      <c r="C70" s="40"/>
      <c r="D70" s="40"/>
      <c r="E70" s="41"/>
      <c r="F70" s="33">
        <f t="shared" ref="F70:L70" si="31">SUM(F71,F88,F97,F114,F123,F127,F135)</f>
        <v>39908399.170000002</v>
      </c>
      <c r="G70" s="34">
        <f t="shared" si="31"/>
        <v>489787.7</v>
      </c>
      <c r="H70" s="35">
        <f t="shared" si="31"/>
        <v>-2880584.44</v>
      </c>
      <c r="I70" s="34">
        <f t="shared" si="31"/>
        <v>582000</v>
      </c>
      <c r="J70" s="36">
        <f t="shared" si="31"/>
        <v>38099602.43</v>
      </c>
      <c r="K70" s="37">
        <f t="shared" si="31"/>
        <v>42413070.000000007</v>
      </c>
      <c r="L70" s="35">
        <f t="shared" si="31"/>
        <v>2504670.83</v>
      </c>
      <c r="M70" s="38">
        <f t="shared" si="2"/>
        <v>6.2760493582584616</v>
      </c>
      <c r="N70" s="38">
        <f>SUM(N71,N88,N97,N114,N123,N127,N135)</f>
        <v>4313467.57</v>
      </c>
      <c r="O70" s="34">
        <f t="shared" si="3"/>
        <v>11.321555330990918</v>
      </c>
    </row>
    <row r="71" spans="1:15" x14ac:dyDescent="0.25">
      <c r="A71" s="29"/>
      <c r="B71" s="48">
        <v>21000</v>
      </c>
      <c r="C71" s="49" t="s">
        <v>75</v>
      </c>
      <c r="D71" s="49"/>
      <c r="E71" s="50"/>
      <c r="F71" s="51">
        <f t="shared" ref="F71:L71" si="32">SUM(F72,F76,F78,F80,F82,F84,F86)</f>
        <v>17506064.239999998</v>
      </c>
      <c r="G71" s="52">
        <f t="shared" si="32"/>
        <v>5042.8</v>
      </c>
      <c r="H71" s="53">
        <f t="shared" si="32"/>
        <v>-1979107.48</v>
      </c>
      <c r="I71" s="52">
        <f t="shared" si="32"/>
        <v>206000</v>
      </c>
      <c r="J71" s="54">
        <f t="shared" si="32"/>
        <v>15737999.560000001</v>
      </c>
      <c r="K71" s="55">
        <f t="shared" si="32"/>
        <v>18127542</v>
      </c>
      <c r="L71" s="53">
        <f t="shared" si="32"/>
        <v>621477.76000000071</v>
      </c>
      <c r="M71" s="56">
        <f t="shared" si="2"/>
        <v>3.5500712866114839</v>
      </c>
      <c r="N71" s="56">
        <f>SUM(N72,N76,N78,N80,N82,N84,N86)</f>
        <v>2389542.4400000009</v>
      </c>
      <c r="O71" s="52">
        <f t="shared" si="3"/>
        <v>15.183266659082307</v>
      </c>
    </row>
    <row r="72" spans="1:15" x14ac:dyDescent="0.25">
      <c r="A72" s="29"/>
      <c r="B72" s="57"/>
      <c r="C72" s="58">
        <v>21100</v>
      </c>
      <c r="D72" s="59" t="s">
        <v>76</v>
      </c>
      <c r="E72" s="60"/>
      <c r="F72" s="61">
        <f t="shared" ref="F72:L72" si="33">SUM(F73:F75)</f>
        <v>9437044.5999999996</v>
      </c>
      <c r="G72" s="62">
        <f t="shared" si="33"/>
        <v>0</v>
      </c>
      <c r="H72" s="63">
        <f t="shared" si="33"/>
        <v>-1751107.44</v>
      </c>
      <c r="I72" s="62">
        <f t="shared" si="33"/>
        <v>0</v>
      </c>
      <c r="J72" s="64">
        <f t="shared" si="33"/>
        <v>7685937.1599999992</v>
      </c>
      <c r="K72" s="65">
        <f t="shared" si="33"/>
        <v>9306024</v>
      </c>
      <c r="L72" s="63">
        <f t="shared" si="33"/>
        <v>-131020.59999999916</v>
      </c>
      <c r="M72" s="66">
        <f t="shared" si="2"/>
        <v>-1.3883647429196202</v>
      </c>
      <c r="N72" s="66">
        <f>SUM(N73:N75)</f>
        <v>1620086.8400000008</v>
      </c>
      <c r="O72" s="62">
        <f t="shared" si="3"/>
        <v>21.078585555336502</v>
      </c>
    </row>
    <row r="73" spans="1:15" x14ac:dyDescent="0.25">
      <c r="A73" s="29"/>
      <c r="B73" s="30"/>
      <c r="C73" s="57"/>
      <c r="D73" s="67">
        <v>21101</v>
      </c>
      <c r="E73" s="68" t="s">
        <v>77</v>
      </c>
      <c r="F73" s="33">
        <v>8993527.5999999996</v>
      </c>
      <c r="G73" s="34">
        <v>0</v>
      </c>
      <c r="H73" s="35">
        <v>-1750000</v>
      </c>
      <c r="I73" s="34">
        <v>0</v>
      </c>
      <c r="J73" s="36">
        <f t="shared" si="7"/>
        <v>7243527.5999999996</v>
      </c>
      <c r="K73" s="37">
        <v>8843481.4800000004</v>
      </c>
      <c r="L73" s="35">
        <f t="shared" si="8"/>
        <v>-150046.11999999918</v>
      </c>
      <c r="M73" s="38">
        <f t="shared" si="2"/>
        <v>-1.6683789350910558</v>
      </c>
      <c r="N73" s="38">
        <f t="shared" si="9"/>
        <v>1599953.8800000008</v>
      </c>
      <c r="O73" s="34">
        <f t="shared" si="3"/>
        <v>22.088048370244366</v>
      </c>
    </row>
    <row r="74" spans="1:15" x14ac:dyDescent="0.25">
      <c r="A74" s="29"/>
      <c r="B74" s="30"/>
      <c r="C74" s="57"/>
      <c r="D74" s="67">
        <v>21102</v>
      </c>
      <c r="E74" s="68" t="s">
        <v>78</v>
      </c>
      <c r="F74" s="33">
        <v>443517</v>
      </c>
      <c r="G74" s="34">
        <v>0</v>
      </c>
      <c r="H74" s="35">
        <v>-1107.44</v>
      </c>
      <c r="I74" s="34">
        <v>0</v>
      </c>
      <c r="J74" s="36">
        <f t="shared" si="7"/>
        <v>442409.56</v>
      </c>
      <c r="K74" s="37">
        <v>462542.52</v>
      </c>
      <c r="L74" s="35">
        <f t="shared" si="8"/>
        <v>19025.520000000019</v>
      </c>
      <c r="M74" s="38">
        <f t="shared" ref="M74:M137" si="34">(K74*100/F74)-100</f>
        <v>4.289693517948578</v>
      </c>
      <c r="N74" s="38">
        <f t="shared" si="9"/>
        <v>20132.960000000021</v>
      </c>
      <c r="O74" s="34">
        <f t="shared" ref="O74:O137" si="35">(K74*100/J74)-100</f>
        <v>4.5507515705582904</v>
      </c>
    </row>
    <row r="75" spans="1:15" hidden="1" x14ac:dyDescent="0.25">
      <c r="A75" s="29"/>
      <c r="B75" s="30"/>
      <c r="C75" s="57"/>
      <c r="D75" s="67">
        <v>21103</v>
      </c>
      <c r="E75" s="68" t="s">
        <v>79</v>
      </c>
      <c r="F75" s="33">
        <v>0</v>
      </c>
      <c r="G75" s="34">
        <v>0</v>
      </c>
      <c r="H75" s="35">
        <v>0</v>
      </c>
      <c r="I75" s="34">
        <v>0</v>
      </c>
      <c r="J75" s="36">
        <f t="shared" si="7"/>
        <v>0</v>
      </c>
      <c r="K75" s="37"/>
      <c r="L75" s="35">
        <f t="shared" si="8"/>
        <v>0</v>
      </c>
      <c r="M75" s="38" t="e">
        <f t="shared" si="34"/>
        <v>#DIV/0!</v>
      </c>
      <c r="N75" s="38">
        <f t="shared" si="9"/>
        <v>0</v>
      </c>
      <c r="O75" s="34" t="e">
        <f t="shared" si="35"/>
        <v>#DIV/0!</v>
      </c>
    </row>
    <row r="76" spans="1:15" x14ac:dyDescent="0.25">
      <c r="A76" s="29"/>
      <c r="B76" s="57"/>
      <c r="C76" s="58">
        <v>21200</v>
      </c>
      <c r="D76" s="59" t="s">
        <v>80</v>
      </c>
      <c r="E76" s="60"/>
      <c r="F76" s="61">
        <f t="shared" ref="F76:L76" si="36">SUM(F77)</f>
        <v>1221996</v>
      </c>
      <c r="G76" s="62">
        <f t="shared" si="36"/>
        <v>0</v>
      </c>
      <c r="H76" s="63">
        <f t="shared" si="36"/>
        <v>-208000</v>
      </c>
      <c r="I76" s="62">
        <f t="shared" si="36"/>
        <v>0</v>
      </c>
      <c r="J76" s="64">
        <f t="shared" si="36"/>
        <v>1013996</v>
      </c>
      <c r="K76" s="65">
        <f t="shared" si="36"/>
        <v>984996</v>
      </c>
      <c r="L76" s="63">
        <f t="shared" si="36"/>
        <v>-237000</v>
      </c>
      <c r="M76" s="66">
        <f t="shared" si="34"/>
        <v>-19.394498836330072</v>
      </c>
      <c r="N76" s="66">
        <f>SUM(N77)</f>
        <v>-29000</v>
      </c>
      <c r="O76" s="62">
        <f t="shared" si="35"/>
        <v>-2.859971834208423</v>
      </c>
    </row>
    <row r="77" spans="1:15" ht="30" x14ac:dyDescent="0.25">
      <c r="A77" s="29"/>
      <c r="B77" s="30"/>
      <c r="C77" s="57"/>
      <c r="D77" s="67">
        <v>21201</v>
      </c>
      <c r="E77" s="68" t="s">
        <v>80</v>
      </c>
      <c r="F77" s="33">
        <v>1221996</v>
      </c>
      <c r="G77" s="34">
        <v>0</v>
      </c>
      <c r="H77" s="35">
        <v>-208000</v>
      </c>
      <c r="I77" s="34">
        <v>0</v>
      </c>
      <c r="J77" s="36">
        <f t="shared" si="7"/>
        <v>1013996</v>
      </c>
      <c r="K77" s="37">
        <v>984996</v>
      </c>
      <c r="L77" s="35">
        <f t="shared" si="8"/>
        <v>-237000</v>
      </c>
      <c r="M77" s="38">
        <f t="shared" si="34"/>
        <v>-19.394498836330072</v>
      </c>
      <c r="N77" s="38">
        <f t="shared" si="9"/>
        <v>-29000</v>
      </c>
      <c r="O77" s="34">
        <f t="shared" si="35"/>
        <v>-2.859971834208423</v>
      </c>
    </row>
    <row r="78" spans="1:15" x14ac:dyDescent="0.25">
      <c r="A78" s="29"/>
      <c r="B78" s="57"/>
      <c r="C78" s="58">
        <v>21400</v>
      </c>
      <c r="D78" s="59" t="s">
        <v>81</v>
      </c>
      <c r="E78" s="60"/>
      <c r="F78" s="61">
        <f t="shared" ref="F78:L78" si="37">SUM(F79)</f>
        <v>2980991.6</v>
      </c>
      <c r="G78" s="62">
        <f t="shared" si="37"/>
        <v>5042.8</v>
      </c>
      <c r="H78" s="63">
        <f t="shared" si="37"/>
        <v>0</v>
      </c>
      <c r="I78" s="62">
        <f t="shared" si="37"/>
        <v>0</v>
      </c>
      <c r="J78" s="64">
        <f t="shared" si="37"/>
        <v>2986034.4</v>
      </c>
      <c r="K78" s="65">
        <f t="shared" si="37"/>
        <v>2972880</v>
      </c>
      <c r="L78" s="63">
        <f t="shared" si="37"/>
        <v>-8111.6000000000931</v>
      </c>
      <c r="M78" s="66">
        <f t="shared" si="34"/>
        <v>-0.27211079695763374</v>
      </c>
      <c r="N78" s="66">
        <f>SUM(N79)</f>
        <v>-13154.399999999907</v>
      </c>
      <c r="O78" s="62">
        <f t="shared" si="35"/>
        <v>-0.44053075878831294</v>
      </c>
    </row>
    <row r="79" spans="1:15" ht="45" x14ac:dyDescent="0.25">
      <c r="A79" s="29"/>
      <c r="B79" s="30"/>
      <c r="C79" s="57"/>
      <c r="D79" s="67">
        <v>21401</v>
      </c>
      <c r="E79" s="68" t="s">
        <v>82</v>
      </c>
      <c r="F79" s="33">
        <v>2980991.6</v>
      </c>
      <c r="G79" s="34">
        <v>5042.8</v>
      </c>
      <c r="H79" s="35">
        <v>0</v>
      </c>
      <c r="I79" s="34">
        <v>0</v>
      </c>
      <c r="J79" s="36">
        <f t="shared" ref="J79:J142" si="38">SUM(F79:I79)</f>
        <v>2986034.4</v>
      </c>
      <c r="K79" s="37">
        <v>2972880</v>
      </c>
      <c r="L79" s="35">
        <f t="shared" ref="L79:L142" si="39">K79-F79</f>
        <v>-8111.6000000000931</v>
      </c>
      <c r="M79" s="38">
        <f t="shared" si="34"/>
        <v>-0.27211079695763374</v>
      </c>
      <c r="N79" s="38">
        <f t="shared" ref="N79:N142" si="40">K79-J79</f>
        <v>-13154.399999999907</v>
      </c>
      <c r="O79" s="34">
        <f t="shared" si="35"/>
        <v>-0.44053075878831294</v>
      </c>
    </row>
    <row r="80" spans="1:15" x14ac:dyDescent="0.25">
      <c r="A80" s="29"/>
      <c r="B80" s="57"/>
      <c r="C80" s="58">
        <v>21500</v>
      </c>
      <c r="D80" s="59" t="s">
        <v>83</v>
      </c>
      <c r="E80" s="60"/>
      <c r="F80" s="61">
        <f t="shared" ref="F80:L80" si="41">SUM(F81)</f>
        <v>962800</v>
      </c>
      <c r="G80" s="62">
        <f t="shared" si="41"/>
        <v>0</v>
      </c>
      <c r="H80" s="63">
        <f t="shared" si="41"/>
        <v>0</v>
      </c>
      <c r="I80" s="62">
        <f t="shared" si="41"/>
        <v>206000</v>
      </c>
      <c r="J80" s="64">
        <f t="shared" si="41"/>
        <v>1168800</v>
      </c>
      <c r="K80" s="65">
        <f t="shared" si="41"/>
        <v>1373799.96</v>
      </c>
      <c r="L80" s="63">
        <f t="shared" si="41"/>
        <v>410999.95999999996</v>
      </c>
      <c r="M80" s="66">
        <f t="shared" si="34"/>
        <v>42.687989198172005</v>
      </c>
      <c r="N80" s="66">
        <f>SUM(N81)</f>
        <v>204999.95999999996</v>
      </c>
      <c r="O80" s="62">
        <f t="shared" si="35"/>
        <v>17.53935318275154</v>
      </c>
    </row>
    <row r="81" spans="1:15" ht="30" x14ac:dyDescent="0.25">
      <c r="A81" s="29"/>
      <c r="B81" s="30"/>
      <c r="C81" s="57"/>
      <c r="D81" s="67">
        <v>21501</v>
      </c>
      <c r="E81" s="68" t="s">
        <v>84</v>
      </c>
      <c r="F81" s="33">
        <v>962800</v>
      </c>
      <c r="G81" s="34">
        <v>0</v>
      </c>
      <c r="H81" s="35">
        <v>0</v>
      </c>
      <c r="I81" s="34">
        <v>206000</v>
      </c>
      <c r="J81" s="36">
        <f t="shared" si="38"/>
        <v>1168800</v>
      </c>
      <c r="K81" s="37">
        <v>1373799.96</v>
      </c>
      <c r="L81" s="35">
        <f t="shared" si="39"/>
        <v>410999.95999999996</v>
      </c>
      <c r="M81" s="38">
        <f t="shared" si="34"/>
        <v>42.687989198172005</v>
      </c>
      <c r="N81" s="38">
        <f t="shared" si="40"/>
        <v>204999.95999999996</v>
      </c>
      <c r="O81" s="34">
        <f t="shared" si="35"/>
        <v>17.53935318275154</v>
      </c>
    </row>
    <row r="82" spans="1:15" x14ac:dyDescent="0.25">
      <c r="A82" s="29"/>
      <c r="B82" s="57"/>
      <c r="C82" s="58">
        <v>21600</v>
      </c>
      <c r="D82" s="59" t="s">
        <v>85</v>
      </c>
      <c r="E82" s="60"/>
      <c r="F82" s="61">
        <f t="shared" ref="F82:L82" si="42">SUM(F83)</f>
        <v>2824400.04</v>
      </c>
      <c r="G82" s="62">
        <f t="shared" si="42"/>
        <v>0</v>
      </c>
      <c r="H82" s="63">
        <f t="shared" si="42"/>
        <v>-20000.04</v>
      </c>
      <c r="I82" s="62">
        <f t="shared" si="42"/>
        <v>0</v>
      </c>
      <c r="J82" s="64">
        <f t="shared" si="42"/>
        <v>2804400</v>
      </c>
      <c r="K82" s="65">
        <f t="shared" si="42"/>
        <v>3411010.08</v>
      </c>
      <c r="L82" s="63">
        <f t="shared" si="42"/>
        <v>586610.04</v>
      </c>
      <c r="M82" s="66">
        <f t="shared" si="34"/>
        <v>20.769368067279871</v>
      </c>
      <c r="N82" s="66">
        <f>SUM(N83)</f>
        <v>606610.08000000007</v>
      </c>
      <c r="O82" s="62">
        <f t="shared" si="35"/>
        <v>21.630654685494221</v>
      </c>
    </row>
    <row r="83" spans="1:15" x14ac:dyDescent="0.25">
      <c r="A83" s="29"/>
      <c r="B83" s="30"/>
      <c r="C83" s="57"/>
      <c r="D83" s="67">
        <v>21601</v>
      </c>
      <c r="E83" s="68" t="s">
        <v>85</v>
      </c>
      <c r="F83" s="33">
        <v>2824400.04</v>
      </c>
      <c r="G83" s="34">
        <v>0</v>
      </c>
      <c r="H83" s="35">
        <v>-20000.04</v>
      </c>
      <c r="I83" s="34">
        <v>0</v>
      </c>
      <c r="J83" s="36">
        <f t="shared" si="38"/>
        <v>2804400</v>
      </c>
      <c r="K83" s="37">
        <v>3411010.08</v>
      </c>
      <c r="L83" s="35">
        <f t="shared" si="39"/>
        <v>586610.04</v>
      </c>
      <c r="M83" s="38">
        <f t="shared" si="34"/>
        <v>20.769368067279871</v>
      </c>
      <c r="N83" s="38">
        <f t="shared" si="40"/>
        <v>606610.08000000007</v>
      </c>
      <c r="O83" s="34">
        <f t="shared" si="35"/>
        <v>21.630654685494221</v>
      </c>
    </row>
    <row r="84" spans="1:15" hidden="1" x14ac:dyDescent="0.25">
      <c r="A84" s="29"/>
      <c r="B84" s="57"/>
      <c r="C84" s="58">
        <v>21700</v>
      </c>
      <c r="D84" s="59" t="s">
        <v>86</v>
      </c>
      <c r="E84" s="60"/>
      <c r="F84" s="61">
        <f t="shared" ref="F84:L84" si="43">SUM(F85)</f>
        <v>0</v>
      </c>
      <c r="G84" s="62">
        <f t="shared" si="43"/>
        <v>0</v>
      </c>
      <c r="H84" s="63">
        <f t="shared" si="43"/>
        <v>0</v>
      </c>
      <c r="I84" s="62">
        <f t="shared" si="43"/>
        <v>0</v>
      </c>
      <c r="J84" s="64">
        <f t="shared" si="43"/>
        <v>0</v>
      </c>
      <c r="K84" s="65">
        <f t="shared" si="43"/>
        <v>0</v>
      </c>
      <c r="L84" s="63">
        <f t="shared" si="43"/>
        <v>0</v>
      </c>
      <c r="M84" s="66" t="e">
        <f t="shared" si="34"/>
        <v>#DIV/0!</v>
      </c>
      <c r="N84" s="66">
        <f>SUM(N85)</f>
        <v>0</v>
      </c>
      <c r="O84" s="62" t="e">
        <f t="shared" si="35"/>
        <v>#DIV/0!</v>
      </c>
    </row>
    <row r="85" spans="1:15" hidden="1" x14ac:dyDescent="0.25">
      <c r="A85" s="29"/>
      <c r="B85" s="30"/>
      <c r="C85" s="57"/>
      <c r="D85" s="67">
        <v>21701</v>
      </c>
      <c r="E85" s="68" t="s">
        <v>87</v>
      </c>
      <c r="F85" s="33">
        <v>0</v>
      </c>
      <c r="G85" s="34">
        <v>0</v>
      </c>
      <c r="H85" s="35">
        <v>0</v>
      </c>
      <c r="I85" s="34">
        <v>0</v>
      </c>
      <c r="J85" s="36">
        <f t="shared" si="38"/>
        <v>0</v>
      </c>
      <c r="K85" s="37"/>
      <c r="L85" s="35">
        <f t="shared" si="39"/>
        <v>0</v>
      </c>
      <c r="M85" s="38" t="e">
        <f t="shared" si="34"/>
        <v>#DIV/0!</v>
      </c>
      <c r="N85" s="38">
        <f t="shared" si="40"/>
        <v>0</v>
      </c>
      <c r="O85" s="34" t="e">
        <f t="shared" si="35"/>
        <v>#DIV/0!</v>
      </c>
    </row>
    <row r="86" spans="1:15" x14ac:dyDescent="0.25">
      <c r="A86" s="29"/>
      <c r="B86" s="57"/>
      <c r="C86" s="58">
        <v>21800</v>
      </c>
      <c r="D86" s="59" t="s">
        <v>88</v>
      </c>
      <c r="E86" s="60"/>
      <c r="F86" s="61">
        <f t="shared" ref="F86:L86" si="44">SUM(F87)</f>
        <v>78832</v>
      </c>
      <c r="G86" s="62">
        <f t="shared" si="44"/>
        <v>0</v>
      </c>
      <c r="H86" s="63">
        <f t="shared" si="44"/>
        <v>0</v>
      </c>
      <c r="I86" s="62">
        <f t="shared" si="44"/>
        <v>0</v>
      </c>
      <c r="J86" s="64">
        <f t="shared" si="44"/>
        <v>78832</v>
      </c>
      <c r="K86" s="65">
        <f t="shared" si="44"/>
        <v>78831.960000000006</v>
      </c>
      <c r="L86" s="63">
        <f t="shared" si="44"/>
        <v>-3.9999999993597157E-2</v>
      </c>
      <c r="M86" s="66">
        <f t="shared" si="34"/>
        <v>-5.0740815893846047E-5</v>
      </c>
      <c r="N86" s="66">
        <f>SUM(N87)</f>
        <v>-3.9999999993597157E-2</v>
      </c>
      <c r="O86" s="62">
        <f t="shared" si="35"/>
        <v>-5.0740815893846047E-5</v>
      </c>
    </row>
    <row r="87" spans="1:15" ht="30" x14ac:dyDescent="0.25">
      <c r="A87" s="29"/>
      <c r="B87" s="30"/>
      <c r="C87" s="57"/>
      <c r="D87" s="67">
        <v>21801</v>
      </c>
      <c r="E87" s="68" t="s">
        <v>89</v>
      </c>
      <c r="F87" s="33">
        <v>78832</v>
      </c>
      <c r="G87" s="34">
        <v>0</v>
      </c>
      <c r="H87" s="35">
        <v>0</v>
      </c>
      <c r="I87" s="34">
        <v>0</v>
      </c>
      <c r="J87" s="36">
        <f t="shared" si="38"/>
        <v>78832</v>
      </c>
      <c r="K87" s="37">
        <v>78831.960000000006</v>
      </c>
      <c r="L87" s="35">
        <f t="shared" si="39"/>
        <v>-3.9999999993597157E-2</v>
      </c>
      <c r="M87" s="38">
        <f t="shared" si="34"/>
        <v>-5.0740815893846047E-5</v>
      </c>
      <c r="N87" s="38">
        <f t="shared" si="40"/>
        <v>-3.9999999993597157E-2</v>
      </c>
      <c r="O87" s="34">
        <f t="shared" si="35"/>
        <v>-5.0740815893846047E-5</v>
      </c>
    </row>
    <row r="88" spans="1:15" x14ac:dyDescent="0.25">
      <c r="A88" s="29"/>
      <c r="B88" s="48">
        <v>22000</v>
      </c>
      <c r="C88" s="49" t="s">
        <v>90</v>
      </c>
      <c r="D88" s="49"/>
      <c r="E88" s="50"/>
      <c r="F88" s="51">
        <f t="shared" ref="F88:L88" si="45">SUM(F89,F93,F95)</f>
        <v>816681.56</v>
      </c>
      <c r="G88" s="52">
        <f t="shared" si="45"/>
        <v>0</v>
      </c>
      <c r="H88" s="53">
        <f t="shared" si="45"/>
        <v>-25000</v>
      </c>
      <c r="I88" s="52">
        <f t="shared" si="45"/>
        <v>0</v>
      </c>
      <c r="J88" s="54">
        <f t="shared" si="45"/>
        <v>791681.56</v>
      </c>
      <c r="K88" s="55">
        <f t="shared" si="45"/>
        <v>905452.67999999993</v>
      </c>
      <c r="L88" s="53">
        <f t="shared" si="45"/>
        <v>88771.119999999966</v>
      </c>
      <c r="M88" s="56">
        <f t="shared" si="34"/>
        <v>10.869734832754148</v>
      </c>
      <c r="N88" s="56">
        <f>SUM(N89,N93,N95)</f>
        <v>113771.11999999997</v>
      </c>
      <c r="O88" s="52">
        <f t="shared" si="35"/>
        <v>14.370818489191535</v>
      </c>
    </row>
    <row r="89" spans="1:15" x14ac:dyDescent="0.25">
      <c r="A89" s="29"/>
      <c r="B89" s="57"/>
      <c r="C89" s="58">
        <v>22100</v>
      </c>
      <c r="D89" s="59" t="s">
        <v>91</v>
      </c>
      <c r="E89" s="60"/>
      <c r="F89" s="61">
        <f t="shared" ref="F89:L89" si="46">SUM(F90:F92)</f>
        <v>722145.56</v>
      </c>
      <c r="G89" s="62">
        <f t="shared" si="46"/>
        <v>0</v>
      </c>
      <c r="H89" s="63">
        <f t="shared" si="46"/>
        <v>0</v>
      </c>
      <c r="I89" s="62">
        <f t="shared" si="46"/>
        <v>0</v>
      </c>
      <c r="J89" s="64">
        <f t="shared" si="46"/>
        <v>722145.56</v>
      </c>
      <c r="K89" s="65">
        <f t="shared" si="46"/>
        <v>871452.72</v>
      </c>
      <c r="L89" s="63">
        <f t="shared" si="46"/>
        <v>149307.15999999997</v>
      </c>
      <c r="M89" s="66">
        <f t="shared" si="34"/>
        <v>20.675493732870137</v>
      </c>
      <c r="N89" s="66">
        <f>SUM(N90:N92)</f>
        <v>149307.15999999997</v>
      </c>
      <c r="O89" s="62">
        <f t="shared" si="35"/>
        <v>20.675493732870137</v>
      </c>
    </row>
    <row r="90" spans="1:15" x14ac:dyDescent="0.25">
      <c r="A90" s="29"/>
      <c r="B90" s="30"/>
      <c r="C90" s="57"/>
      <c r="D90" s="67">
        <v>22104</v>
      </c>
      <c r="E90" s="68" t="s">
        <v>92</v>
      </c>
      <c r="F90" s="33">
        <v>85000</v>
      </c>
      <c r="G90" s="34">
        <v>0</v>
      </c>
      <c r="H90" s="35">
        <v>0</v>
      </c>
      <c r="I90" s="34">
        <v>0</v>
      </c>
      <c r="J90" s="36">
        <f t="shared" si="38"/>
        <v>85000</v>
      </c>
      <c r="K90" s="37">
        <v>99999.96</v>
      </c>
      <c r="L90" s="35">
        <f t="shared" si="39"/>
        <v>14999.960000000006</v>
      </c>
      <c r="M90" s="38">
        <f t="shared" si="34"/>
        <v>17.64701176470588</v>
      </c>
      <c r="N90" s="38">
        <f t="shared" si="40"/>
        <v>14999.960000000006</v>
      </c>
      <c r="O90" s="34">
        <f t="shared" si="35"/>
        <v>17.64701176470588</v>
      </c>
    </row>
    <row r="91" spans="1:15" ht="30" x14ac:dyDescent="0.25">
      <c r="A91" s="29"/>
      <c r="B91" s="30"/>
      <c r="C91" s="57"/>
      <c r="D91" s="67">
        <v>22105</v>
      </c>
      <c r="E91" s="68" t="s">
        <v>93</v>
      </c>
      <c r="F91" s="33">
        <v>462207.02</v>
      </c>
      <c r="G91" s="34">
        <v>0</v>
      </c>
      <c r="H91" s="35">
        <v>0</v>
      </c>
      <c r="I91" s="34">
        <v>0</v>
      </c>
      <c r="J91" s="36">
        <f t="shared" si="38"/>
        <v>462207.02</v>
      </c>
      <c r="K91" s="37">
        <v>527373</v>
      </c>
      <c r="L91" s="35">
        <f t="shared" si="39"/>
        <v>65165.979999999981</v>
      </c>
      <c r="M91" s="38">
        <f t="shared" si="34"/>
        <v>14.098872838409065</v>
      </c>
      <c r="N91" s="38">
        <f t="shared" si="40"/>
        <v>65165.979999999981</v>
      </c>
      <c r="O91" s="34">
        <f t="shared" si="35"/>
        <v>14.098872838409065</v>
      </c>
    </row>
    <row r="92" spans="1:15" x14ac:dyDescent="0.25">
      <c r="A92" s="29"/>
      <c r="B92" s="30"/>
      <c r="C92" s="57"/>
      <c r="D92" s="67">
        <v>22106</v>
      </c>
      <c r="E92" s="68" t="s">
        <v>94</v>
      </c>
      <c r="F92" s="33">
        <v>174938.54</v>
      </c>
      <c r="G92" s="34">
        <v>0</v>
      </c>
      <c r="H92" s="35">
        <v>0</v>
      </c>
      <c r="I92" s="34">
        <v>0</v>
      </c>
      <c r="J92" s="36">
        <f t="shared" si="38"/>
        <v>174938.54</v>
      </c>
      <c r="K92" s="37">
        <v>244079.76</v>
      </c>
      <c r="L92" s="35">
        <f t="shared" si="39"/>
        <v>69141.22</v>
      </c>
      <c r="M92" s="38">
        <f t="shared" si="34"/>
        <v>39.523149101392988</v>
      </c>
      <c r="N92" s="38">
        <f t="shared" si="40"/>
        <v>69141.22</v>
      </c>
      <c r="O92" s="34">
        <f t="shared" si="35"/>
        <v>39.523149101392988</v>
      </c>
    </row>
    <row r="93" spans="1:15" x14ac:dyDescent="0.25">
      <c r="A93" s="29"/>
      <c r="B93" s="57"/>
      <c r="C93" s="58">
        <v>22300</v>
      </c>
      <c r="D93" s="59" t="s">
        <v>95</v>
      </c>
      <c r="E93" s="60"/>
      <c r="F93" s="61">
        <f t="shared" ref="F93:L93" si="47">SUM(F94)</f>
        <v>90000</v>
      </c>
      <c r="G93" s="62">
        <f t="shared" si="47"/>
        <v>0</v>
      </c>
      <c r="H93" s="63">
        <f t="shared" si="47"/>
        <v>-25000</v>
      </c>
      <c r="I93" s="62">
        <f t="shared" si="47"/>
        <v>0</v>
      </c>
      <c r="J93" s="64">
        <f t="shared" si="47"/>
        <v>65000</v>
      </c>
      <c r="K93" s="65">
        <f t="shared" si="47"/>
        <v>33999.96</v>
      </c>
      <c r="L93" s="63">
        <f t="shared" si="47"/>
        <v>-56000.04</v>
      </c>
      <c r="M93" s="66">
        <f t="shared" si="34"/>
        <v>-62.22226666666667</v>
      </c>
      <c r="N93" s="66">
        <f>SUM(N94)</f>
        <v>-31000.04</v>
      </c>
      <c r="O93" s="62">
        <f t="shared" si="35"/>
        <v>-47.692369230769231</v>
      </c>
    </row>
    <row r="94" spans="1:15" ht="30" x14ac:dyDescent="0.25">
      <c r="A94" s="29"/>
      <c r="B94" s="30"/>
      <c r="C94" s="57"/>
      <c r="D94" s="67">
        <v>22301</v>
      </c>
      <c r="E94" s="68" t="s">
        <v>95</v>
      </c>
      <c r="F94" s="33">
        <v>90000</v>
      </c>
      <c r="G94" s="34">
        <v>0</v>
      </c>
      <c r="H94" s="35">
        <v>-25000</v>
      </c>
      <c r="I94" s="34">
        <v>0</v>
      </c>
      <c r="J94" s="36">
        <f t="shared" si="38"/>
        <v>65000</v>
      </c>
      <c r="K94" s="37">
        <v>33999.96</v>
      </c>
      <c r="L94" s="35">
        <f t="shared" si="39"/>
        <v>-56000.04</v>
      </c>
      <c r="M94" s="38">
        <f t="shared" si="34"/>
        <v>-62.22226666666667</v>
      </c>
      <c r="N94" s="38">
        <f t="shared" si="40"/>
        <v>-31000.04</v>
      </c>
      <c r="O94" s="34">
        <f t="shared" si="35"/>
        <v>-47.692369230769231</v>
      </c>
    </row>
    <row r="95" spans="1:15" x14ac:dyDescent="0.25">
      <c r="A95" s="29"/>
      <c r="B95" s="30"/>
      <c r="C95" s="58">
        <v>23200</v>
      </c>
      <c r="D95" s="59" t="s">
        <v>96</v>
      </c>
      <c r="E95" s="60"/>
      <c r="F95" s="61">
        <f t="shared" ref="F95:L95" si="48">SUM(F96)</f>
        <v>4536</v>
      </c>
      <c r="G95" s="62">
        <f t="shared" si="48"/>
        <v>0</v>
      </c>
      <c r="H95" s="63">
        <f t="shared" si="48"/>
        <v>0</v>
      </c>
      <c r="I95" s="62">
        <f t="shared" si="48"/>
        <v>0</v>
      </c>
      <c r="J95" s="64">
        <f t="shared" si="48"/>
        <v>4536</v>
      </c>
      <c r="K95" s="65">
        <f t="shared" si="48"/>
        <v>0</v>
      </c>
      <c r="L95" s="63">
        <f t="shared" si="48"/>
        <v>-4536</v>
      </c>
      <c r="M95" s="66">
        <f t="shared" si="34"/>
        <v>-100</v>
      </c>
      <c r="N95" s="66">
        <f>SUM(N96)</f>
        <v>-4536</v>
      </c>
      <c r="O95" s="62">
        <f t="shared" si="35"/>
        <v>-100</v>
      </c>
    </row>
    <row r="96" spans="1:15" ht="30" x14ac:dyDescent="0.25">
      <c r="A96" s="29"/>
      <c r="B96" s="30"/>
      <c r="C96" s="57"/>
      <c r="D96" s="71">
        <v>23201</v>
      </c>
      <c r="E96" s="68" t="s">
        <v>96</v>
      </c>
      <c r="F96" s="33">
        <v>4536</v>
      </c>
      <c r="G96" s="34">
        <v>0</v>
      </c>
      <c r="H96" s="35">
        <v>0</v>
      </c>
      <c r="I96" s="34">
        <v>0</v>
      </c>
      <c r="J96" s="36">
        <f t="shared" si="38"/>
        <v>4536</v>
      </c>
      <c r="K96" s="37"/>
      <c r="L96" s="35">
        <f t="shared" si="39"/>
        <v>-4536</v>
      </c>
      <c r="M96" s="38">
        <f t="shared" si="34"/>
        <v>-100</v>
      </c>
      <c r="N96" s="38">
        <f t="shared" si="40"/>
        <v>-4536</v>
      </c>
      <c r="O96" s="34">
        <f t="shared" si="35"/>
        <v>-100</v>
      </c>
    </row>
    <row r="97" spans="1:15" x14ac:dyDescent="0.25">
      <c r="A97" s="29"/>
      <c r="B97" s="48">
        <v>24000</v>
      </c>
      <c r="C97" s="49" t="s">
        <v>97</v>
      </c>
      <c r="D97" s="49"/>
      <c r="E97" s="50"/>
      <c r="F97" s="51">
        <f t="shared" ref="F97:L97" si="49">SUM(F98,F100,F102,F104,F106,F108,F110,F112)</f>
        <v>3085318.04</v>
      </c>
      <c r="G97" s="52">
        <f t="shared" si="49"/>
        <v>17786.400000000001</v>
      </c>
      <c r="H97" s="53">
        <f t="shared" si="49"/>
        <v>-217044.04</v>
      </c>
      <c r="I97" s="52">
        <f t="shared" si="49"/>
        <v>0</v>
      </c>
      <c r="J97" s="54">
        <f t="shared" si="49"/>
        <v>2886060.4</v>
      </c>
      <c r="K97" s="55">
        <f t="shared" si="49"/>
        <v>3606220.8000000003</v>
      </c>
      <c r="L97" s="53">
        <f t="shared" si="49"/>
        <v>520902.76</v>
      </c>
      <c r="M97" s="56">
        <f t="shared" si="34"/>
        <v>16.883275994457932</v>
      </c>
      <c r="N97" s="56">
        <f>SUM(N98,N100,N102,N104,N106,N108,N110,N112)</f>
        <v>720160.40000000014</v>
      </c>
      <c r="O97" s="52">
        <f t="shared" si="35"/>
        <v>24.953060580436926</v>
      </c>
    </row>
    <row r="98" spans="1:15" hidden="1" x14ac:dyDescent="0.25">
      <c r="A98" s="29"/>
      <c r="B98" s="57"/>
      <c r="C98" s="58">
        <v>24200</v>
      </c>
      <c r="D98" s="59" t="s">
        <v>98</v>
      </c>
      <c r="E98" s="60"/>
      <c r="F98" s="61">
        <f t="shared" ref="F98:L98" si="50">SUM(F99)</f>
        <v>0</v>
      </c>
      <c r="G98" s="62">
        <f t="shared" si="50"/>
        <v>0</v>
      </c>
      <c r="H98" s="63">
        <f t="shared" si="50"/>
        <v>0</v>
      </c>
      <c r="I98" s="62">
        <f t="shared" si="50"/>
        <v>0</v>
      </c>
      <c r="J98" s="64">
        <f t="shared" si="50"/>
        <v>0</v>
      </c>
      <c r="K98" s="65">
        <f t="shared" si="50"/>
        <v>0</v>
      </c>
      <c r="L98" s="63">
        <f t="shared" si="50"/>
        <v>0</v>
      </c>
      <c r="M98" s="66" t="e">
        <f t="shared" si="34"/>
        <v>#DIV/0!</v>
      </c>
      <c r="N98" s="66">
        <f>SUM(N99)</f>
        <v>0</v>
      </c>
      <c r="O98" s="62" t="e">
        <f t="shared" si="35"/>
        <v>#DIV/0!</v>
      </c>
    </row>
    <row r="99" spans="1:15" ht="30" hidden="1" x14ac:dyDescent="0.25">
      <c r="A99" s="29"/>
      <c r="B99" s="30"/>
      <c r="C99" s="57"/>
      <c r="D99" s="67">
        <v>24201</v>
      </c>
      <c r="E99" s="68" t="s">
        <v>98</v>
      </c>
      <c r="F99" s="33">
        <v>0</v>
      </c>
      <c r="G99" s="34">
        <v>0</v>
      </c>
      <c r="H99" s="35">
        <v>0</v>
      </c>
      <c r="I99" s="34">
        <v>0</v>
      </c>
      <c r="J99" s="36">
        <f t="shared" si="38"/>
        <v>0</v>
      </c>
      <c r="K99" s="37"/>
      <c r="L99" s="35">
        <f t="shared" si="39"/>
        <v>0</v>
      </c>
      <c r="M99" s="38" t="e">
        <f t="shared" si="34"/>
        <v>#DIV/0!</v>
      </c>
      <c r="N99" s="38">
        <f t="shared" si="40"/>
        <v>0</v>
      </c>
      <c r="O99" s="34" t="e">
        <f t="shared" si="35"/>
        <v>#DIV/0!</v>
      </c>
    </row>
    <row r="100" spans="1:15" x14ac:dyDescent="0.25">
      <c r="A100" s="29"/>
      <c r="B100" s="57"/>
      <c r="C100" s="58">
        <v>24300</v>
      </c>
      <c r="D100" s="59" t="s">
        <v>99</v>
      </c>
      <c r="E100" s="60"/>
      <c r="F100" s="61">
        <f t="shared" ref="F100:L100" si="51">SUM(F101)</f>
        <v>196114</v>
      </c>
      <c r="G100" s="62">
        <f t="shared" si="51"/>
        <v>0</v>
      </c>
      <c r="H100" s="63">
        <f t="shared" si="51"/>
        <v>-50000</v>
      </c>
      <c r="I100" s="62">
        <f t="shared" si="51"/>
        <v>0</v>
      </c>
      <c r="J100" s="64">
        <f t="shared" si="51"/>
        <v>146114</v>
      </c>
      <c r="K100" s="65">
        <f t="shared" si="51"/>
        <v>310920.84000000003</v>
      </c>
      <c r="L100" s="63">
        <f t="shared" si="51"/>
        <v>114806.84000000003</v>
      </c>
      <c r="M100" s="66">
        <f t="shared" si="34"/>
        <v>58.540869086347755</v>
      </c>
      <c r="N100" s="66">
        <f>SUM(N101)</f>
        <v>164806.84000000003</v>
      </c>
      <c r="O100" s="62">
        <f t="shared" si="35"/>
        <v>112.79332575933861</v>
      </c>
    </row>
    <row r="101" spans="1:15" x14ac:dyDescent="0.25">
      <c r="A101" s="29"/>
      <c r="B101" s="30"/>
      <c r="C101" s="57"/>
      <c r="D101" s="67">
        <v>24301</v>
      </c>
      <c r="E101" s="68" t="s">
        <v>99</v>
      </c>
      <c r="F101" s="33">
        <v>196114</v>
      </c>
      <c r="G101" s="34">
        <v>0</v>
      </c>
      <c r="H101" s="35">
        <v>-50000</v>
      </c>
      <c r="I101" s="34">
        <v>0</v>
      </c>
      <c r="J101" s="36">
        <f t="shared" si="38"/>
        <v>146114</v>
      </c>
      <c r="K101" s="37">
        <v>310920.84000000003</v>
      </c>
      <c r="L101" s="35">
        <f t="shared" si="39"/>
        <v>114806.84000000003</v>
      </c>
      <c r="M101" s="38">
        <f t="shared" si="34"/>
        <v>58.540869086347755</v>
      </c>
      <c r="N101" s="38">
        <f t="shared" si="40"/>
        <v>164806.84000000003</v>
      </c>
      <c r="O101" s="34">
        <f t="shared" si="35"/>
        <v>112.79332575933861</v>
      </c>
    </row>
    <row r="102" spans="1:15" hidden="1" x14ac:dyDescent="0.25">
      <c r="A102" s="29"/>
      <c r="B102" s="57"/>
      <c r="C102" s="58">
        <v>24400</v>
      </c>
      <c r="D102" s="59" t="s">
        <v>100</v>
      </c>
      <c r="E102" s="60"/>
      <c r="F102" s="61">
        <f t="shared" ref="F102:L102" si="52">SUM(F103)</f>
        <v>0</v>
      </c>
      <c r="G102" s="62">
        <f t="shared" si="52"/>
        <v>0</v>
      </c>
      <c r="H102" s="63">
        <f t="shared" si="52"/>
        <v>0</v>
      </c>
      <c r="I102" s="62">
        <f t="shared" si="52"/>
        <v>0</v>
      </c>
      <c r="J102" s="64">
        <f t="shared" si="52"/>
        <v>0</v>
      </c>
      <c r="K102" s="65">
        <f t="shared" si="52"/>
        <v>0</v>
      </c>
      <c r="L102" s="63">
        <f t="shared" si="52"/>
        <v>0</v>
      </c>
      <c r="M102" s="66" t="e">
        <f t="shared" si="34"/>
        <v>#DIV/0!</v>
      </c>
      <c r="N102" s="66">
        <f>SUM(N103)</f>
        <v>0</v>
      </c>
      <c r="O102" s="62" t="e">
        <f t="shared" si="35"/>
        <v>#DIV/0!</v>
      </c>
    </row>
    <row r="103" spans="1:15" ht="30" hidden="1" x14ac:dyDescent="0.25">
      <c r="A103" s="29"/>
      <c r="B103" s="30"/>
      <c r="C103" s="57"/>
      <c r="D103" s="67">
        <v>24401</v>
      </c>
      <c r="E103" s="68" t="s">
        <v>100</v>
      </c>
      <c r="F103" s="33">
        <v>0</v>
      </c>
      <c r="G103" s="34">
        <v>0</v>
      </c>
      <c r="H103" s="35">
        <v>0</v>
      </c>
      <c r="I103" s="34">
        <v>0</v>
      </c>
      <c r="J103" s="36">
        <f t="shared" si="38"/>
        <v>0</v>
      </c>
      <c r="K103" s="37"/>
      <c r="L103" s="35">
        <f t="shared" si="39"/>
        <v>0</v>
      </c>
      <c r="M103" s="38" t="e">
        <f t="shared" si="34"/>
        <v>#DIV/0!</v>
      </c>
      <c r="N103" s="38">
        <f t="shared" si="40"/>
        <v>0</v>
      </c>
      <c r="O103" s="34" t="e">
        <f t="shared" si="35"/>
        <v>#DIV/0!</v>
      </c>
    </row>
    <row r="104" spans="1:15" hidden="1" x14ac:dyDescent="0.25">
      <c r="A104" s="29"/>
      <c r="B104" s="57"/>
      <c r="C104" s="58">
        <v>24500</v>
      </c>
      <c r="D104" s="59" t="s">
        <v>101</v>
      </c>
      <c r="E104" s="60"/>
      <c r="F104" s="61">
        <f t="shared" ref="F104:L104" si="53">SUM(F105)</f>
        <v>0</v>
      </c>
      <c r="G104" s="62">
        <f t="shared" si="53"/>
        <v>0</v>
      </c>
      <c r="H104" s="63">
        <f t="shared" si="53"/>
        <v>0</v>
      </c>
      <c r="I104" s="62">
        <f t="shared" si="53"/>
        <v>0</v>
      </c>
      <c r="J104" s="64">
        <f t="shared" si="53"/>
        <v>0</v>
      </c>
      <c r="K104" s="65">
        <f t="shared" si="53"/>
        <v>0</v>
      </c>
      <c r="L104" s="63">
        <f t="shared" si="53"/>
        <v>0</v>
      </c>
      <c r="M104" s="66" t="e">
        <f t="shared" si="34"/>
        <v>#DIV/0!</v>
      </c>
      <c r="N104" s="66">
        <f>SUM(N105)</f>
        <v>0</v>
      </c>
      <c r="O104" s="62" t="e">
        <f t="shared" si="35"/>
        <v>#DIV/0!</v>
      </c>
    </row>
    <row r="105" spans="1:15" hidden="1" x14ac:dyDescent="0.25">
      <c r="A105" s="29"/>
      <c r="B105" s="30"/>
      <c r="C105" s="57"/>
      <c r="D105" s="67">
        <v>24501</v>
      </c>
      <c r="E105" s="68" t="s">
        <v>101</v>
      </c>
      <c r="F105" s="33">
        <v>0</v>
      </c>
      <c r="G105" s="34">
        <v>0</v>
      </c>
      <c r="H105" s="35">
        <v>0</v>
      </c>
      <c r="I105" s="34">
        <v>0</v>
      </c>
      <c r="J105" s="36">
        <f t="shared" si="38"/>
        <v>0</v>
      </c>
      <c r="K105" s="37"/>
      <c r="L105" s="35">
        <f t="shared" si="39"/>
        <v>0</v>
      </c>
      <c r="M105" s="38" t="e">
        <f t="shared" si="34"/>
        <v>#DIV/0!</v>
      </c>
      <c r="N105" s="38">
        <f t="shared" si="40"/>
        <v>0</v>
      </c>
      <c r="O105" s="34" t="e">
        <f t="shared" si="35"/>
        <v>#DIV/0!</v>
      </c>
    </row>
    <row r="106" spans="1:15" x14ac:dyDescent="0.25">
      <c r="A106" s="29"/>
      <c r="B106" s="57"/>
      <c r="C106" s="58">
        <v>24600</v>
      </c>
      <c r="D106" s="59" t="s">
        <v>102</v>
      </c>
      <c r="E106" s="60"/>
      <c r="F106" s="61">
        <f t="shared" ref="F106:L106" si="54">SUM(F107)</f>
        <v>1050384.04</v>
      </c>
      <c r="G106" s="62">
        <f t="shared" si="54"/>
        <v>17786.400000000001</v>
      </c>
      <c r="H106" s="63">
        <f t="shared" si="54"/>
        <v>-47044.04</v>
      </c>
      <c r="I106" s="62">
        <f t="shared" si="54"/>
        <v>0</v>
      </c>
      <c r="J106" s="64">
        <f t="shared" si="54"/>
        <v>1021126.3999999999</v>
      </c>
      <c r="K106" s="65">
        <f t="shared" si="54"/>
        <v>1112109.96</v>
      </c>
      <c r="L106" s="63">
        <f t="shared" si="54"/>
        <v>61725.919999999925</v>
      </c>
      <c r="M106" s="66">
        <f t="shared" si="34"/>
        <v>5.8765097002045081</v>
      </c>
      <c r="N106" s="66">
        <f>SUM(N107)</f>
        <v>90983.560000000056</v>
      </c>
      <c r="O106" s="62">
        <f t="shared" si="35"/>
        <v>8.9101172979172958</v>
      </c>
    </row>
    <row r="107" spans="1:15" x14ac:dyDescent="0.25">
      <c r="A107" s="29"/>
      <c r="B107" s="30"/>
      <c r="C107" s="57"/>
      <c r="D107" s="67">
        <v>24601</v>
      </c>
      <c r="E107" s="68" t="s">
        <v>103</v>
      </c>
      <c r="F107" s="33">
        <v>1050384.04</v>
      </c>
      <c r="G107" s="34">
        <v>17786.400000000001</v>
      </c>
      <c r="H107" s="35">
        <v>-47044.04</v>
      </c>
      <c r="I107" s="34">
        <v>0</v>
      </c>
      <c r="J107" s="36">
        <f t="shared" si="38"/>
        <v>1021126.3999999999</v>
      </c>
      <c r="K107" s="37">
        <v>1112109.96</v>
      </c>
      <c r="L107" s="35">
        <f t="shared" si="39"/>
        <v>61725.919999999925</v>
      </c>
      <c r="M107" s="38">
        <f t="shared" si="34"/>
        <v>5.8765097002045081</v>
      </c>
      <c r="N107" s="38">
        <f t="shared" si="40"/>
        <v>90983.560000000056</v>
      </c>
      <c r="O107" s="34">
        <f t="shared" si="35"/>
        <v>8.9101172979172958</v>
      </c>
    </row>
    <row r="108" spans="1:15" x14ac:dyDescent="0.25">
      <c r="A108" s="29"/>
      <c r="B108" s="57"/>
      <c r="C108" s="58">
        <v>24700</v>
      </c>
      <c r="D108" s="59" t="s">
        <v>104</v>
      </c>
      <c r="E108" s="60"/>
      <c r="F108" s="61">
        <f t="shared" ref="F108:L108" si="55">SUM(F109)</f>
        <v>168476</v>
      </c>
      <c r="G108" s="62">
        <f t="shared" si="55"/>
        <v>0</v>
      </c>
      <c r="H108" s="63">
        <f t="shared" si="55"/>
        <v>-50000</v>
      </c>
      <c r="I108" s="62">
        <f t="shared" si="55"/>
        <v>0</v>
      </c>
      <c r="J108" s="64">
        <f t="shared" si="55"/>
        <v>118476</v>
      </c>
      <c r="K108" s="65">
        <f t="shared" si="55"/>
        <v>249871.68</v>
      </c>
      <c r="L108" s="63">
        <f t="shared" si="55"/>
        <v>81395.679999999993</v>
      </c>
      <c r="M108" s="66">
        <f t="shared" si="34"/>
        <v>48.312922908900958</v>
      </c>
      <c r="N108" s="66">
        <f>SUM(N109)</f>
        <v>131395.68</v>
      </c>
      <c r="O108" s="62">
        <f t="shared" si="35"/>
        <v>110.90489213005165</v>
      </c>
    </row>
    <row r="109" spans="1:15" ht="30" x14ac:dyDescent="0.25">
      <c r="A109" s="29"/>
      <c r="B109" s="30"/>
      <c r="C109" s="57"/>
      <c r="D109" s="67">
        <v>24701</v>
      </c>
      <c r="E109" s="68" t="s">
        <v>104</v>
      </c>
      <c r="F109" s="33">
        <v>168476</v>
      </c>
      <c r="G109" s="34">
        <v>0</v>
      </c>
      <c r="H109" s="35">
        <v>-50000</v>
      </c>
      <c r="I109" s="34">
        <v>0</v>
      </c>
      <c r="J109" s="36">
        <f t="shared" si="38"/>
        <v>118476</v>
      </c>
      <c r="K109" s="37">
        <v>249871.68</v>
      </c>
      <c r="L109" s="35">
        <f t="shared" si="39"/>
        <v>81395.679999999993</v>
      </c>
      <c r="M109" s="38">
        <f t="shared" si="34"/>
        <v>48.312922908900958</v>
      </c>
      <c r="N109" s="38">
        <f t="shared" si="40"/>
        <v>131395.68</v>
      </c>
      <c r="O109" s="34">
        <f t="shared" si="35"/>
        <v>110.90489213005165</v>
      </c>
    </row>
    <row r="110" spans="1:15" x14ac:dyDescent="0.25">
      <c r="A110" s="29"/>
      <c r="B110" s="57"/>
      <c r="C110" s="58">
        <v>24800</v>
      </c>
      <c r="D110" s="59" t="s">
        <v>105</v>
      </c>
      <c r="E110" s="60"/>
      <c r="F110" s="61">
        <f t="shared" ref="F110:L110" si="56">SUM(F111)</f>
        <v>669768</v>
      </c>
      <c r="G110" s="62">
        <f t="shared" si="56"/>
        <v>0</v>
      </c>
      <c r="H110" s="63">
        <f t="shared" si="56"/>
        <v>-70000</v>
      </c>
      <c r="I110" s="62">
        <f t="shared" si="56"/>
        <v>0</v>
      </c>
      <c r="J110" s="64">
        <f t="shared" si="56"/>
        <v>599768</v>
      </c>
      <c r="K110" s="65">
        <f t="shared" si="56"/>
        <v>600797.76</v>
      </c>
      <c r="L110" s="63">
        <f t="shared" si="56"/>
        <v>-68970.239999999991</v>
      </c>
      <c r="M110" s="66">
        <f t="shared" si="34"/>
        <v>-10.297631418640478</v>
      </c>
      <c r="N110" s="66">
        <f>SUM(N111)</f>
        <v>1029.7600000000093</v>
      </c>
      <c r="O110" s="62">
        <f t="shared" si="35"/>
        <v>0.17169305464780393</v>
      </c>
    </row>
    <row r="111" spans="1:15" x14ac:dyDescent="0.25">
      <c r="A111" s="29"/>
      <c r="B111" s="30"/>
      <c r="C111" s="57"/>
      <c r="D111" s="67">
        <v>24801</v>
      </c>
      <c r="E111" s="68" t="s">
        <v>105</v>
      </c>
      <c r="F111" s="33">
        <v>669768</v>
      </c>
      <c r="G111" s="34">
        <v>0</v>
      </c>
      <c r="H111" s="35">
        <v>-70000</v>
      </c>
      <c r="I111" s="34">
        <v>0</v>
      </c>
      <c r="J111" s="36">
        <f t="shared" si="38"/>
        <v>599768</v>
      </c>
      <c r="K111" s="37">
        <v>600797.76</v>
      </c>
      <c r="L111" s="35">
        <f t="shared" si="39"/>
        <v>-68970.239999999991</v>
      </c>
      <c r="M111" s="38">
        <f t="shared" si="34"/>
        <v>-10.297631418640478</v>
      </c>
      <c r="N111" s="38">
        <f t="shared" si="40"/>
        <v>1029.7600000000093</v>
      </c>
      <c r="O111" s="34">
        <f t="shared" si="35"/>
        <v>0.17169305464780393</v>
      </c>
    </row>
    <row r="112" spans="1:15" x14ac:dyDescent="0.25">
      <c r="A112" s="29"/>
      <c r="B112" s="57"/>
      <c r="C112" s="58">
        <v>24900</v>
      </c>
      <c r="D112" s="59" t="s">
        <v>106</v>
      </c>
      <c r="E112" s="60"/>
      <c r="F112" s="61">
        <f t="shared" ref="F112:L112" si="57">SUM(F113)</f>
        <v>1000576</v>
      </c>
      <c r="G112" s="62">
        <f t="shared" si="57"/>
        <v>0</v>
      </c>
      <c r="H112" s="63">
        <f t="shared" si="57"/>
        <v>0</v>
      </c>
      <c r="I112" s="62">
        <f t="shared" si="57"/>
        <v>0</v>
      </c>
      <c r="J112" s="64">
        <f t="shared" si="57"/>
        <v>1000576</v>
      </c>
      <c r="K112" s="65">
        <f t="shared" si="57"/>
        <v>1332520.56</v>
      </c>
      <c r="L112" s="63">
        <f t="shared" si="57"/>
        <v>331944.56000000006</v>
      </c>
      <c r="M112" s="66">
        <f t="shared" si="34"/>
        <v>33.175347000127914</v>
      </c>
      <c r="N112" s="66">
        <f>SUM(N113)</f>
        <v>331944.56000000006</v>
      </c>
      <c r="O112" s="62">
        <f t="shared" si="35"/>
        <v>33.175347000127914</v>
      </c>
    </row>
    <row r="113" spans="1:15" ht="30" x14ac:dyDescent="0.25">
      <c r="A113" s="29"/>
      <c r="B113" s="30"/>
      <c r="C113" s="57"/>
      <c r="D113" s="67">
        <v>24901</v>
      </c>
      <c r="E113" s="68" t="s">
        <v>106</v>
      </c>
      <c r="F113" s="33">
        <v>1000576</v>
      </c>
      <c r="G113" s="34">
        <v>0</v>
      </c>
      <c r="H113" s="35">
        <v>0</v>
      </c>
      <c r="I113" s="34">
        <v>0</v>
      </c>
      <c r="J113" s="36">
        <f t="shared" si="38"/>
        <v>1000576</v>
      </c>
      <c r="K113" s="37">
        <v>1332520.56</v>
      </c>
      <c r="L113" s="35">
        <f t="shared" si="39"/>
        <v>331944.56000000006</v>
      </c>
      <c r="M113" s="38">
        <f t="shared" si="34"/>
        <v>33.175347000127914</v>
      </c>
      <c r="N113" s="38">
        <f t="shared" si="40"/>
        <v>331944.56000000006</v>
      </c>
      <c r="O113" s="34">
        <f t="shared" si="35"/>
        <v>33.175347000127914</v>
      </c>
    </row>
    <row r="114" spans="1:15" x14ac:dyDescent="0.25">
      <c r="A114" s="29"/>
      <c r="B114" s="48">
        <v>25000</v>
      </c>
      <c r="C114" s="49" t="s">
        <v>107</v>
      </c>
      <c r="D114" s="49"/>
      <c r="E114" s="50"/>
      <c r="F114" s="51">
        <f t="shared" ref="F114:L114" si="58">SUM(F115,F117,F119,F121)</f>
        <v>2113150</v>
      </c>
      <c r="G114" s="52">
        <f t="shared" si="58"/>
        <v>0</v>
      </c>
      <c r="H114" s="53">
        <f t="shared" si="58"/>
        <v>-200000</v>
      </c>
      <c r="I114" s="52">
        <f t="shared" si="58"/>
        <v>0</v>
      </c>
      <c r="J114" s="54">
        <f t="shared" si="58"/>
        <v>1913150</v>
      </c>
      <c r="K114" s="55">
        <f t="shared" si="58"/>
        <v>2268000</v>
      </c>
      <c r="L114" s="53">
        <f t="shared" si="58"/>
        <v>154850</v>
      </c>
      <c r="M114" s="56">
        <f t="shared" si="34"/>
        <v>7.3279227693254114</v>
      </c>
      <c r="N114" s="56">
        <f>SUM(N115,N117,N119,N121)</f>
        <v>354850</v>
      </c>
      <c r="O114" s="52">
        <f t="shared" si="35"/>
        <v>18.547944489454565</v>
      </c>
    </row>
    <row r="115" spans="1:15" x14ac:dyDescent="0.25">
      <c r="A115" s="29"/>
      <c r="B115" s="57"/>
      <c r="C115" s="58">
        <v>25300</v>
      </c>
      <c r="D115" s="59" t="s">
        <v>108</v>
      </c>
      <c r="E115" s="60"/>
      <c r="F115" s="61">
        <f t="shared" ref="F115:L115" si="59">SUM(F116)</f>
        <v>193605</v>
      </c>
      <c r="G115" s="62">
        <f t="shared" si="59"/>
        <v>0</v>
      </c>
      <c r="H115" s="63">
        <f t="shared" si="59"/>
        <v>0</v>
      </c>
      <c r="I115" s="62">
        <f t="shared" si="59"/>
        <v>0</v>
      </c>
      <c r="J115" s="64">
        <f t="shared" si="59"/>
        <v>193605</v>
      </c>
      <c r="K115" s="65">
        <f t="shared" si="59"/>
        <v>192000</v>
      </c>
      <c r="L115" s="63">
        <f t="shared" si="59"/>
        <v>-1605</v>
      </c>
      <c r="M115" s="66">
        <f t="shared" si="34"/>
        <v>-0.82900751530176819</v>
      </c>
      <c r="N115" s="66">
        <f>SUM(N116)</f>
        <v>-1605</v>
      </c>
      <c r="O115" s="62">
        <f t="shared" si="35"/>
        <v>-0.82900751530176819</v>
      </c>
    </row>
    <row r="116" spans="1:15" ht="30" x14ac:dyDescent="0.25">
      <c r="A116" s="29"/>
      <c r="B116" s="30"/>
      <c r="C116" s="57"/>
      <c r="D116" s="67">
        <v>25301</v>
      </c>
      <c r="E116" s="68" t="s">
        <v>108</v>
      </c>
      <c r="F116" s="33">
        <v>193605</v>
      </c>
      <c r="G116" s="34">
        <v>0</v>
      </c>
      <c r="H116" s="35">
        <v>0</v>
      </c>
      <c r="I116" s="34">
        <v>0</v>
      </c>
      <c r="J116" s="36">
        <f t="shared" si="38"/>
        <v>193605</v>
      </c>
      <c r="K116" s="37">
        <v>192000</v>
      </c>
      <c r="L116" s="35">
        <f t="shared" si="39"/>
        <v>-1605</v>
      </c>
      <c r="M116" s="38">
        <f t="shared" si="34"/>
        <v>-0.82900751530176819</v>
      </c>
      <c r="N116" s="38">
        <f t="shared" si="40"/>
        <v>-1605</v>
      </c>
      <c r="O116" s="34">
        <f t="shared" si="35"/>
        <v>-0.82900751530176819</v>
      </c>
    </row>
    <row r="117" spans="1:15" x14ac:dyDescent="0.25">
      <c r="A117" s="29"/>
      <c r="B117" s="57"/>
      <c r="C117" s="58">
        <v>25400</v>
      </c>
      <c r="D117" s="59" t="s">
        <v>109</v>
      </c>
      <c r="E117" s="60"/>
      <c r="F117" s="61">
        <f t="shared" ref="F117:L117" si="60">SUM(F118)</f>
        <v>1897057</v>
      </c>
      <c r="G117" s="62">
        <f t="shared" si="60"/>
        <v>0</v>
      </c>
      <c r="H117" s="63">
        <f t="shared" si="60"/>
        <v>-200000</v>
      </c>
      <c r="I117" s="62">
        <f t="shared" si="60"/>
        <v>0</v>
      </c>
      <c r="J117" s="64">
        <f t="shared" si="60"/>
        <v>1697057</v>
      </c>
      <c r="K117" s="65">
        <f t="shared" si="60"/>
        <v>2025000</v>
      </c>
      <c r="L117" s="63">
        <f t="shared" si="60"/>
        <v>127943</v>
      </c>
      <c r="M117" s="66">
        <f t="shared" si="34"/>
        <v>6.7442886534247464</v>
      </c>
      <c r="N117" s="66">
        <f>SUM(N118)</f>
        <v>327943</v>
      </c>
      <c r="O117" s="62">
        <f t="shared" si="35"/>
        <v>19.324218337981577</v>
      </c>
    </row>
    <row r="118" spans="1:15" ht="30" x14ac:dyDescent="0.25">
      <c r="A118" s="29"/>
      <c r="B118" s="30"/>
      <c r="C118" s="57"/>
      <c r="D118" s="67">
        <v>25401</v>
      </c>
      <c r="E118" s="68" t="s">
        <v>109</v>
      </c>
      <c r="F118" s="33">
        <v>1897057</v>
      </c>
      <c r="G118" s="34">
        <v>0</v>
      </c>
      <c r="H118" s="35">
        <v>-200000</v>
      </c>
      <c r="I118" s="34">
        <v>0</v>
      </c>
      <c r="J118" s="36">
        <f t="shared" si="38"/>
        <v>1697057</v>
      </c>
      <c r="K118" s="37">
        <v>2025000</v>
      </c>
      <c r="L118" s="35">
        <f t="shared" si="39"/>
        <v>127943</v>
      </c>
      <c r="M118" s="38">
        <f t="shared" si="34"/>
        <v>6.7442886534247464</v>
      </c>
      <c r="N118" s="38">
        <f t="shared" si="40"/>
        <v>327943</v>
      </c>
      <c r="O118" s="34">
        <f t="shared" si="35"/>
        <v>19.324218337981577</v>
      </c>
    </row>
    <row r="119" spans="1:15" x14ac:dyDescent="0.25">
      <c r="A119" s="29"/>
      <c r="B119" s="57"/>
      <c r="C119" s="58">
        <v>25500</v>
      </c>
      <c r="D119" s="59" t="s">
        <v>110</v>
      </c>
      <c r="E119" s="60"/>
      <c r="F119" s="61">
        <f t="shared" ref="F119:L119" si="61">SUM(F120)</f>
        <v>22488</v>
      </c>
      <c r="G119" s="62">
        <f t="shared" si="61"/>
        <v>0</v>
      </c>
      <c r="H119" s="63">
        <f t="shared" si="61"/>
        <v>0</v>
      </c>
      <c r="I119" s="62">
        <f t="shared" si="61"/>
        <v>0</v>
      </c>
      <c r="J119" s="64">
        <f t="shared" si="61"/>
        <v>22488</v>
      </c>
      <c r="K119" s="65">
        <f t="shared" si="61"/>
        <v>51000</v>
      </c>
      <c r="L119" s="63">
        <f t="shared" si="61"/>
        <v>28512</v>
      </c>
      <c r="M119" s="66">
        <f t="shared" si="34"/>
        <v>126.78762006403414</v>
      </c>
      <c r="N119" s="66">
        <f>SUM(N120)</f>
        <v>28512</v>
      </c>
      <c r="O119" s="62">
        <f t="shared" si="35"/>
        <v>126.78762006403414</v>
      </c>
    </row>
    <row r="120" spans="1:15" ht="30" x14ac:dyDescent="0.25">
      <c r="A120" s="29"/>
      <c r="B120" s="30"/>
      <c r="C120" s="57"/>
      <c r="D120" s="67">
        <v>25501</v>
      </c>
      <c r="E120" s="68" t="s">
        <v>110</v>
      </c>
      <c r="F120" s="33">
        <v>22488</v>
      </c>
      <c r="G120" s="34">
        <v>0</v>
      </c>
      <c r="H120" s="35">
        <v>0</v>
      </c>
      <c r="I120" s="34">
        <v>0</v>
      </c>
      <c r="J120" s="36">
        <f t="shared" si="38"/>
        <v>22488</v>
      </c>
      <c r="K120" s="37">
        <v>51000</v>
      </c>
      <c r="L120" s="35">
        <f t="shared" si="39"/>
        <v>28512</v>
      </c>
      <c r="M120" s="38">
        <f t="shared" si="34"/>
        <v>126.78762006403414</v>
      </c>
      <c r="N120" s="38">
        <f t="shared" si="40"/>
        <v>28512</v>
      </c>
      <c r="O120" s="34">
        <f t="shared" si="35"/>
        <v>126.78762006403414</v>
      </c>
    </row>
    <row r="121" spans="1:15" hidden="1" x14ac:dyDescent="0.25">
      <c r="A121" s="29"/>
      <c r="B121" s="57"/>
      <c r="C121" s="58">
        <v>25600</v>
      </c>
      <c r="D121" s="59" t="s">
        <v>111</v>
      </c>
      <c r="E121" s="60"/>
      <c r="F121" s="61">
        <f t="shared" ref="F121:L121" si="62">SUM(F122)</f>
        <v>0</v>
      </c>
      <c r="G121" s="62">
        <f t="shared" si="62"/>
        <v>0</v>
      </c>
      <c r="H121" s="63">
        <f t="shared" si="62"/>
        <v>0</v>
      </c>
      <c r="I121" s="62">
        <f t="shared" si="62"/>
        <v>0</v>
      </c>
      <c r="J121" s="64">
        <f t="shared" si="62"/>
        <v>0</v>
      </c>
      <c r="K121" s="65">
        <f t="shared" si="62"/>
        <v>0</v>
      </c>
      <c r="L121" s="63">
        <f t="shared" si="62"/>
        <v>0</v>
      </c>
      <c r="M121" s="66" t="e">
        <f t="shared" si="34"/>
        <v>#DIV/0!</v>
      </c>
      <c r="N121" s="66">
        <f>SUM(N122)</f>
        <v>0</v>
      </c>
      <c r="O121" s="62" t="e">
        <f t="shared" si="35"/>
        <v>#DIV/0!</v>
      </c>
    </row>
    <row r="122" spans="1:15" hidden="1" x14ac:dyDescent="0.25">
      <c r="A122" s="29"/>
      <c r="B122" s="30"/>
      <c r="C122" s="57"/>
      <c r="D122" s="67">
        <v>25601</v>
      </c>
      <c r="E122" s="72" t="s">
        <v>111</v>
      </c>
      <c r="F122" s="33">
        <v>0</v>
      </c>
      <c r="G122" s="34">
        <v>0</v>
      </c>
      <c r="H122" s="35">
        <v>0</v>
      </c>
      <c r="I122" s="34">
        <v>0</v>
      </c>
      <c r="J122" s="36">
        <f t="shared" si="38"/>
        <v>0</v>
      </c>
      <c r="K122" s="37"/>
      <c r="L122" s="35">
        <f t="shared" si="39"/>
        <v>0</v>
      </c>
      <c r="M122" s="38" t="e">
        <f t="shared" si="34"/>
        <v>#DIV/0!</v>
      </c>
      <c r="N122" s="38">
        <f t="shared" si="40"/>
        <v>0</v>
      </c>
      <c r="O122" s="34" t="e">
        <f t="shared" si="35"/>
        <v>#DIV/0!</v>
      </c>
    </row>
    <row r="123" spans="1:15" x14ac:dyDescent="0.25">
      <c r="A123" s="29"/>
      <c r="B123" s="48">
        <v>26000</v>
      </c>
      <c r="C123" s="49" t="s">
        <v>112</v>
      </c>
      <c r="D123" s="49"/>
      <c r="E123" s="50"/>
      <c r="F123" s="51">
        <f t="shared" ref="F123:L123" si="63">SUM(F124)</f>
        <v>10853055.92</v>
      </c>
      <c r="G123" s="52">
        <f t="shared" si="63"/>
        <v>0</v>
      </c>
      <c r="H123" s="53">
        <f t="shared" si="63"/>
        <v>-99505.919999999998</v>
      </c>
      <c r="I123" s="52">
        <f t="shared" si="63"/>
        <v>0</v>
      </c>
      <c r="J123" s="54">
        <f t="shared" si="63"/>
        <v>10753550</v>
      </c>
      <c r="K123" s="55">
        <f t="shared" si="63"/>
        <v>11737960.359999999</v>
      </c>
      <c r="L123" s="53">
        <f t="shared" si="63"/>
        <v>884904.43999999948</v>
      </c>
      <c r="M123" s="56">
        <f t="shared" si="34"/>
        <v>8.1535048425328682</v>
      </c>
      <c r="N123" s="56">
        <f>SUM(N124)</f>
        <v>984410.3599999994</v>
      </c>
      <c r="O123" s="52">
        <f t="shared" si="35"/>
        <v>9.1542826322470319</v>
      </c>
    </row>
    <row r="124" spans="1:15" x14ac:dyDescent="0.25">
      <c r="A124" s="29"/>
      <c r="B124" s="57"/>
      <c r="C124" s="58">
        <v>26100</v>
      </c>
      <c r="D124" s="59" t="s">
        <v>112</v>
      </c>
      <c r="E124" s="60"/>
      <c r="F124" s="61">
        <f t="shared" ref="F124:L124" si="64">SUM(F125:F126)</f>
        <v>10853055.92</v>
      </c>
      <c r="G124" s="62">
        <f t="shared" si="64"/>
        <v>0</v>
      </c>
      <c r="H124" s="63">
        <f t="shared" si="64"/>
        <v>-99505.919999999998</v>
      </c>
      <c r="I124" s="62">
        <f t="shared" si="64"/>
        <v>0</v>
      </c>
      <c r="J124" s="64">
        <f t="shared" si="64"/>
        <v>10753550</v>
      </c>
      <c r="K124" s="65">
        <f t="shared" si="64"/>
        <v>11737960.359999999</v>
      </c>
      <c r="L124" s="63">
        <f t="shared" si="64"/>
        <v>884904.43999999948</v>
      </c>
      <c r="M124" s="66">
        <f t="shared" si="34"/>
        <v>8.1535048425328682</v>
      </c>
      <c r="N124" s="66">
        <f>SUM(N125:N126)</f>
        <v>984410.3599999994</v>
      </c>
      <c r="O124" s="62">
        <f t="shared" si="35"/>
        <v>9.1542826322470319</v>
      </c>
    </row>
    <row r="125" spans="1:15" x14ac:dyDescent="0.25">
      <c r="A125" s="29"/>
      <c r="B125" s="30"/>
      <c r="C125" s="57"/>
      <c r="D125" s="67">
        <v>26101</v>
      </c>
      <c r="E125" s="68" t="s">
        <v>113</v>
      </c>
      <c r="F125" s="33">
        <v>10799505.92</v>
      </c>
      <c r="G125" s="34">
        <v>0</v>
      </c>
      <c r="H125" s="35">
        <v>-99505.919999999998</v>
      </c>
      <c r="I125" s="34">
        <v>0</v>
      </c>
      <c r="J125" s="36">
        <f t="shared" si="38"/>
        <v>10700000</v>
      </c>
      <c r="K125" s="37">
        <v>11680294.359999999</v>
      </c>
      <c r="L125" s="35">
        <f t="shared" si="39"/>
        <v>880788.43999999948</v>
      </c>
      <c r="M125" s="38">
        <f t="shared" si="34"/>
        <v>8.1558216322548276</v>
      </c>
      <c r="N125" s="38">
        <f t="shared" si="40"/>
        <v>980294.3599999994</v>
      </c>
      <c r="O125" s="34">
        <f t="shared" si="35"/>
        <v>9.161629532710279</v>
      </c>
    </row>
    <row r="126" spans="1:15" x14ac:dyDescent="0.25">
      <c r="A126" s="29"/>
      <c r="B126" s="30"/>
      <c r="C126" s="57"/>
      <c r="D126" s="67">
        <v>26102</v>
      </c>
      <c r="E126" s="68" t="s">
        <v>114</v>
      </c>
      <c r="F126" s="33">
        <v>53550</v>
      </c>
      <c r="G126" s="34">
        <v>0</v>
      </c>
      <c r="H126" s="35">
        <v>0</v>
      </c>
      <c r="I126" s="34">
        <v>0</v>
      </c>
      <c r="J126" s="36">
        <f t="shared" si="38"/>
        <v>53550</v>
      </c>
      <c r="K126" s="37">
        <v>57666</v>
      </c>
      <c r="L126" s="35">
        <f t="shared" si="39"/>
        <v>4116</v>
      </c>
      <c r="M126" s="38">
        <f t="shared" si="34"/>
        <v>7.6862745098039227</v>
      </c>
      <c r="N126" s="38">
        <f t="shared" si="40"/>
        <v>4116</v>
      </c>
      <c r="O126" s="34">
        <f t="shared" si="35"/>
        <v>7.6862745098039227</v>
      </c>
    </row>
    <row r="127" spans="1:15" x14ac:dyDescent="0.25">
      <c r="A127" s="29"/>
      <c r="B127" s="48">
        <v>27000</v>
      </c>
      <c r="C127" s="49" t="s">
        <v>115</v>
      </c>
      <c r="D127" s="49"/>
      <c r="E127" s="50"/>
      <c r="F127" s="51">
        <f t="shared" ref="F127:L127" si="65">SUM(F128,F131,F133)</f>
        <v>657242</v>
      </c>
      <c r="G127" s="52">
        <f t="shared" si="65"/>
        <v>0</v>
      </c>
      <c r="H127" s="53">
        <f t="shared" si="65"/>
        <v>0</v>
      </c>
      <c r="I127" s="52">
        <f t="shared" si="65"/>
        <v>370000</v>
      </c>
      <c r="J127" s="54">
        <f t="shared" si="65"/>
        <v>1027242</v>
      </c>
      <c r="K127" s="55">
        <f t="shared" si="65"/>
        <v>1240164.6000000001</v>
      </c>
      <c r="L127" s="53">
        <f t="shared" si="65"/>
        <v>582922.60000000009</v>
      </c>
      <c r="M127" s="56">
        <f t="shared" si="34"/>
        <v>88.692232084985449</v>
      </c>
      <c r="N127" s="56">
        <f>SUM(N128,N131,N133)</f>
        <v>212922.60000000003</v>
      </c>
      <c r="O127" s="52">
        <f t="shared" si="35"/>
        <v>20.727598754723829</v>
      </c>
    </row>
    <row r="128" spans="1:15" x14ac:dyDescent="0.25">
      <c r="A128" s="29"/>
      <c r="B128" s="57"/>
      <c r="C128" s="58">
        <v>27100</v>
      </c>
      <c r="D128" s="59" t="s">
        <v>116</v>
      </c>
      <c r="E128" s="60"/>
      <c r="F128" s="61">
        <f t="shared" ref="F128:L128" si="66">SUM(F129:F130)</f>
        <v>454650</v>
      </c>
      <c r="G128" s="62">
        <f t="shared" si="66"/>
        <v>0</v>
      </c>
      <c r="H128" s="63">
        <f t="shared" si="66"/>
        <v>0</v>
      </c>
      <c r="I128" s="62">
        <f t="shared" si="66"/>
        <v>0</v>
      </c>
      <c r="J128" s="64">
        <f t="shared" si="66"/>
        <v>454650</v>
      </c>
      <c r="K128" s="65">
        <f t="shared" si="66"/>
        <v>734164.56</v>
      </c>
      <c r="L128" s="63">
        <f t="shared" si="66"/>
        <v>279514.56000000006</v>
      </c>
      <c r="M128" s="66">
        <f t="shared" si="34"/>
        <v>61.479063015506426</v>
      </c>
      <c r="N128" s="66">
        <f>SUM(N129:N130)</f>
        <v>279514.56000000006</v>
      </c>
      <c r="O128" s="62">
        <f t="shared" si="35"/>
        <v>61.479063015506426</v>
      </c>
    </row>
    <row r="129" spans="1:15" x14ac:dyDescent="0.25">
      <c r="A129" s="29"/>
      <c r="B129" s="30"/>
      <c r="C129" s="57"/>
      <c r="D129" s="67">
        <v>27101</v>
      </c>
      <c r="E129" s="68" t="s">
        <v>116</v>
      </c>
      <c r="F129" s="33">
        <v>454650</v>
      </c>
      <c r="G129" s="34">
        <v>0</v>
      </c>
      <c r="H129" s="35">
        <v>0</v>
      </c>
      <c r="I129" s="34">
        <v>0</v>
      </c>
      <c r="J129" s="36">
        <f t="shared" si="38"/>
        <v>454650</v>
      </c>
      <c r="K129" s="37">
        <v>734164.56</v>
      </c>
      <c r="L129" s="35">
        <f t="shared" si="39"/>
        <v>279514.56000000006</v>
      </c>
      <c r="M129" s="38">
        <f t="shared" si="34"/>
        <v>61.479063015506426</v>
      </c>
      <c r="N129" s="38">
        <f t="shared" si="40"/>
        <v>279514.56000000006</v>
      </c>
      <c r="O129" s="34">
        <f t="shared" si="35"/>
        <v>61.479063015506426</v>
      </c>
    </row>
    <row r="130" spans="1:15" ht="30" hidden="1" x14ac:dyDescent="0.25">
      <c r="A130" s="29"/>
      <c r="B130" s="30"/>
      <c r="C130" s="57"/>
      <c r="D130" s="67">
        <v>27102</v>
      </c>
      <c r="E130" s="68" t="s">
        <v>117</v>
      </c>
      <c r="F130" s="33">
        <v>0</v>
      </c>
      <c r="G130" s="34">
        <v>0</v>
      </c>
      <c r="H130" s="35">
        <v>0</v>
      </c>
      <c r="I130" s="34">
        <v>0</v>
      </c>
      <c r="J130" s="36">
        <f t="shared" si="38"/>
        <v>0</v>
      </c>
      <c r="K130" s="37"/>
      <c r="L130" s="35">
        <f t="shared" si="39"/>
        <v>0</v>
      </c>
      <c r="M130" s="38" t="e">
        <f t="shared" si="34"/>
        <v>#DIV/0!</v>
      </c>
      <c r="N130" s="38">
        <f t="shared" si="40"/>
        <v>0</v>
      </c>
      <c r="O130" s="34" t="e">
        <f t="shared" si="35"/>
        <v>#DIV/0!</v>
      </c>
    </row>
    <row r="131" spans="1:15" x14ac:dyDescent="0.25">
      <c r="A131" s="29"/>
      <c r="B131" s="30"/>
      <c r="C131" s="58">
        <v>27200</v>
      </c>
      <c r="D131" s="59" t="s">
        <v>118</v>
      </c>
      <c r="E131" s="60"/>
      <c r="F131" s="61">
        <f t="shared" ref="F131:L131" si="67">SUM(F132)</f>
        <v>2592</v>
      </c>
      <c r="G131" s="62">
        <f t="shared" si="67"/>
        <v>0</v>
      </c>
      <c r="H131" s="63">
        <f t="shared" si="67"/>
        <v>0</v>
      </c>
      <c r="I131" s="62">
        <f t="shared" si="67"/>
        <v>0</v>
      </c>
      <c r="J131" s="64">
        <f t="shared" si="67"/>
        <v>2592</v>
      </c>
      <c r="K131" s="65">
        <f t="shared" si="67"/>
        <v>6000</v>
      </c>
      <c r="L131" s="63">
        <f t="shared" si="67"/>
        <v>3408</v>
      </c>
      <c r="M131" s="66">
        <f t="shared" si="34"/>
        <v>131.4814814814815</v>
      </c>
      <c r="N131" s="66">
        <f>SUM(N132)</f>
        <v>3408</v>
      </c>
      <c r="O131" s="62">
        <f t="shared" si="35"/>
        <v>131.4814814814815</v>
      </c>
    </row>
    <row r="132" spans="1:15" x14ac:dyDescent="0.25">
      <c r="A132" s="29"/>
      <c r="B132" s="30"/>
      <c r="C132" s="57"/>
      <c r="D132" s="67">
        <v>27201</v>
      </c>
      <c r="E132" s="68" t="s">
        <v>119</v>
      </c>
      <c r="F132" s="33">
        <v>2592</v>
      </c>
      <c r="G132" s="34">
        <v>0</v>
      </c>
      <c r="H132" s="35">
        <v>0</v>
      </c>
      <c r="I132" s="34">
        <v>0</v>
      </c>
      <c r="J132" s="36">
        <f t="shared" si="38"/>
        <v>2592</v>
      </c>
      <c r="K132" s="37">
        <v>6000</v>
      </c>
      <c r="L132" s="35">
        <f t="shared" si="39"/>
        <v>3408</v>
      </c>
      <c r="M132" s="38">
        <f t="shared" si="34"/>
        <v>131.4814814814815</v>
      </c>
      <c r="N132" s="38">
        <f t="shared" si="40"/>
        <v>3408</v>
      </c>
      <c r="O132" s="34">
        <f t="shared" si="35"/>
        <v>131.4814814814815</v>
      </c>
    </row>
    <row r="133" spans="1:15" x14ac:dyDescent="0.25">
      <c r="A133" s="29"/>
      <c r="B133" s="57"/>
      <c r="C133" s="58">
        <v>27300</v>
      </c>
      <c r="D133" s="59" t="s">
        <v>120</v>
      </c>
      <c r="E133" s="60"/>
      <c r="F133" s="61">
        <f t="shared" ref="F133:L133" si="68">SUM(F134)</f>
        <v>200000</v>
      </c>
      <c r="G133" s="62">
        <f t="shared" si="68"/>
        <v>0</v>
      </c>
      <c r="H133" s="63">
        <f t="shared" si="68"/>
        <v>0</v>
      </c>
      <c r="I133" s="62">
        <f t="shared" si="68"/>
        <v>370000</v>
      </c>
      <c r="J133" s="64">
        <f t="shared" si="68"/>
        <v>570000</v>
      </c>
      <c r="K133" s="65">
        <f t="shared" si="68"/>
        <v>500000.04</v>
      </c>
      <c r="L133" s="63">
        <f t="shared" si="68"/>
        <v>300000.03999999998</v>
      </c>
      <c r="M133" s="66">
        <f t="shared" si="34"/>
        <v>150.00002000000001</v>
      </c>
      <c r="N133" s="66">
        <f>SUM(N134)</f>
        <v>-69999.960000000021</v>
      </c>
      <c r="O133" s="62">
        <f t="shared" si="35"/>
        <v>-12.280694736842108</v>
      </c>
    </row>
    <row r="134" spans="1:15" x14ac:dyDescent="0.25">
      <c r="A134" s="29"/>
      <c r="B134" s="30"/>
      <c r="C134" s="57"/>
      <c r="D134" s="67">
        <v>27301</v>
      </c>
      <c r="E134" s="68" t="s">
        <v>120</v>
      </c>
      <c r="F134" s="33">
        <v>200000</v>
      </c>
      <c r="G134" s="34">
        <v>0</v>
      </c>
      <c r="H134" s="35">
        <v>0</v>
      </c>
      <c r="I134" s="34">
        <v>370000</v>
      </c>
      <c r="J134" s="36">
        <f t="shared" si="38"/>
        <v>570000</v>
      </c>
      <c r="K134" s="37">
        <v>500000.04</v>
      </c>
      <c r="L134" s="35">
        <f t="shared" si="39"/>
        <v>300000.03999999998</v>
      </c>
      <c r="M134" s="38">
        <f t="shared" si="34"/>
        <v>150.00002000000001</v>
      </c>
      <c r="N134" s="38">
        <f t="shared" si="40"/>
        <v>-69999.960000000021</v>
      </c>
      <c r="O134" s="34">
        <f t="shared" si="35"/>
        <v>-12.280694736842108</v>
      </c>
    </row>
    <row r="135" spans="1:15" x14ac:dyDescent="0.25">
      <c r="A135" s="29"/>
      <c r="B135" s="48">
        <v>29000</v>
      </c>
      <c r="C135" s="49" t="s">
        <v>121</v>
      </c>
      <c r="D135" s="49"/>
      <c r="E135" s="50"/>
      <c r="F135" s="51">
        <f t="shared" ref="F135:L135" si="69">SUM(F136,F138,F140,F143,F145,F147)</f>
        <v>4876887.41</v>
      </c>
      <c r="G135" s="52">
        <f t="shared" si="69"/>
        <v>466958.5</v>
      </c>
      <c r="H135" s="53">
        <f t="shared" si="69"/>
        <v>-359927</v>
      </c>
      <c r="I135" s="52">
        <f t="shared" si="69"/>
        <v>6000</v>
      </c>
      <c r="J135" s="54">
        <f t="shared" si="69"/>
        <v>4989918.91</v>
      </c>
      <c r="K135" s="55">
        <f t="shared" si="69"/>
        <v>4527729.5600000005</v>
      </c>
      <c r="L135" s="53">
        <f t="shared" si="69"/>
        <v>-349157.85000000015</v>
      </c>
      <c r="M135" s="56">
        <f t="shared" si="34"/>
        <v>-7.1594404513841283</v>
      </c>
      <c r="N135" s="56">
        <f>SUM(N136,N138,N140,N143,N145,N147)</f>
        <v>-462189.35000000003</v>
      </c>
      <c r="O135" s="52">
        <f t="shared" si="35"/>
        <v>-9.2624621428968226</v>
      </c>
    </row>
    <row r="136" spans="1:15" x14ac:dyDescent="0.25">
      <c r="A136" s="29"/>
      <c r="B136" s="57"/>
      <c r="C136" s="58">
        <v>29100</v>
      </c>
      <c r="D136" s="59" t="s">
        <v>122</v>
      </c>
      <c r="E136" s="60"/>
      <c r="F136" s="61">
        <f t="shared" ref="F136:L136" si="70">SUM(F137)</f>
        <v>291688</v>
      </c>
      <c r="G136" s="62">
        <f t="shared" si="70"/>
        <v>0</v>
      </c>
      <c r="H136" s="63">
        <f t="shared" si="70"/>
        <v>-3000</v>
      </c>
      <c r="I136" s="62">
        <f t="shared" si="70"/>
        <v>0</v>
      </c>
      <c r="J136" s="64">
        <f t="shared" si="70"/>
        <v>288688</v>
      </c>
      <c r="K136" s="65">
        <f t="shared" si="70"/>
        <v>344012.88</v>
      </c>
      <c r="L136" s="63">
        <f t="shared" si="70"/>
        <v>52324.880000000005</v>
      </c>
      <c r="M136" s="66">
        <f t="shared" si="34"/>
        <v>17.93864677326458</v>
      </c>
      <c r="N136" s="66">
        <f>SUM(N137)</f>
        <v>55324.880000000005</v>
      </c>
      <c r="O136" s="62">
        <f t="shared" si="35"/>
        <v>19.164246522196976</v>
      </c>
    </row>
    <row r="137" spans="1:15" x14ac:dyDescent="0.25">
      <c r="A137" s="29"/>
      <c r="B137" s="30"/>
      <c r="C137" s="57"/>
      <c r="D137" s="67">
        <v>29101</v>
      </c>
      <c r="E137" s="68" t="s">
        <v>123</v>
      </c>
      <c r="F137" s="33">
        <v>291688</v>
      </c>
      <c r="G137" s="34">
        <v>0</v>
      </c>
      <c r="H137" s="35">
        <v>-3000</v>
      </c>
      <c r="I137" s="34">
        <v>0</v>
      </c>
      <c r="J137" s="36">
        <f t="shared" si="38"/>
        <v>288688</v>
      </c>
      <c r="K137" s="37">
        <v>344012.88</v>
      </c>
      <c r="L137" s="35">
        <f t="shared" si="39"/>
        <v>52324.880000000005</v>
      </c>
      <c r="M137" s="38">
        <f t="shared" si="34"/>
        <v>17.93864677326458</v>
      </c>
      <c r="N137" s="38">
        <f t="shared" si="40"/>
        <v>55324.880000000005</v>
      </c>
      <c r="O137" s="34">
        <f t="shared" si="35"/>
        <v>19.164246522196976</v>
      </c>
    </row>
    <row r="138" spans="1:15" x14ac:dyDescent="0.25">
      <c r="A138" s="29"/>
      <c r="B138" s="57"/>
      <c r="C138" s="58">
        <v>29200</v>
      </c>
      <c r="D138" s="59" t="s">
        <v>124</v>
      </c>
      <c r="E138" s="60"/>
      <c r="F138" s="61">
        <f t="shared" ref="F138:L138" si="71">SUM(F139)</f>
        <v>335843</v>
      </c>
      <c r="G138" s="62">
        <f t="shared" si="71"/>
        <v>0</v>
      </c>
      <c r="H138" s="63">
        <f t="shared" si="71"/>
        <v>0</v>
      </c>
      <c r="I138" s="62">
        <f t="shared" si="71"/>
        <v>0</v>
      </c>
      <c r="J138" s="64">
        <f t="shared" si="71"/>
        <v>335843</v>
      </c>
      <c r="K138" s="65">
        <f t="shared" si="71"/>
        <v>350352.6</v>
      </c>
      <c r="L138" s="63">
        <f t="shared" si="71"/>
        <v>14509.599999999977</v>
      </c>
      <c r="M138" s="66">
        <f t="shared" ref="M138:M201" si="72">(K138*100/F138)-100</f>
        <v>4.3203520692704558</v>
      </c>
      <c r="N138" s="66">
        <f>SUM(N139)</f>
        <v>14509.599999999977</v>
      </c>
      <c r="O138" s="62">
        <f t="shared" ref="O138:O201" si="73">(K138*100/J138)-100</f>
        <v>4.3203520692704558</v>
      </c>
    </row>
    <row r="139" spans="1:15" ht="30" x14ac:dyDescent="0.25">
      <c r="A139" s="29"/>
      <c r="B139" s="30"/>
      <c r="C139" s="57"/>
      <c r="D139" s="67">
        <v>29201</v>
      </c>
      <c r="E139" s="68" t="s">
        <v>124</v>
      </c>
      <c r="F139" s="33">
        <v>335843</v>
      </c>
      <c r="G139" s="34">
        <v>0</v>
      </c>
      <c r="H139" s="35">
        <v>0</v>
      </c>
      <c r="I139" s="34">
        <v>0</v>
      </c>
      <c r="J139" s="36">
        <f t="shared" si="38"/>
        <v>335843</v>
      </c>
      <c r="K139" s="37">
        <v>350352.6</v>
      </c>
      <c r="L139" s="35">
        <f t="shared" si="39"/>
        <v>14509.599999999977</v>
      </c>
      <c r="M139" s="38">
        <f t="shared" si="72"/>
        <v>4.3203520692704558</v>
      </c>
      <c r="N139" s="38">
        <f t="shared" si="40"/>
        <v>14509.599999999977</v>
      </c>
      <c r="O139" s="34">
        <f t="shared" si="73"/>
        <v>4.3203520692704558</v>
      </c>
    </row>
    <row r="140" spans="1:15" x14ac:dyDescent="0.25">
      <c r="A140" s="29"/>
      <c r="B140" s="57"/>
      <c r="C140" s="58">
        <v>29300</v>
      </c>
      <c r="D140" s="59" t="s">
        <v>125</v>
      </c>
      <c r="E140" s="60"/>
      <c r="F140" s="61">
        <f t="shared" ref="F140:L140" si="74">SUM(F141:F142)</f>
        <v>232875</v>
      </c>
      <c r="G140" s="62">
        <f t="shared" si="74"/>
        <v>0</v>
      </c>
      <c r="H140" s="63">
        <f t="shared" si="74"/>
        <v>-56927</v>
      </c>
      <c r="I140" s="62">
        <f t="shared" si="74"/>
        <v>6000</v>
      </c>
      <c r="J140" s="64">
        <f t="shared" si="74"/>
        <v>181948</v>
      </c>
      <c r="K140" s="65">
        <f t="shared" si="74"/>
        <v>215308.08000000002</v>
      </c>
      <c r="L140" s="63">
        <f t="shared" si="74"/>
        <v>-17566.919999999991</v>
      </c>
      <c r="M140" s="66">
        <f t="shared" si="72"/>
        <v>-7.5434975845410577</v>
      </c>
      <c r="N140" s="66">
        <f>SUM(N141:N142)</f>
        <v>33360.080000000009</v>
      </c>
      <c r="O140" s="62">
        <f t="shared" si="73"/>
        <v>18.334952843669626</v>
      </c>
    </row>
    <row r="141" spans="1:15" ht="45" x14ac:dyDescent="0.25">
      <c r="A141" s="29"/>
      <c r="B141" s="30"/>
      <c r="C141" s="57"/>
      <c r="D141" s="67">
        <v>29301</v>
      </c>
      <c r="E141" s="68" t="s">
        <v>126</v>
      </c>
      <c r="F141" s="33">
        <v>158432</v>
      </c>
      <c r="G141" s="34">
        <v>0</v>
      </c>
      <c r="H141" s="35">
        <v>0</v>
      </c>
      <c r="I141" s="34">
        <v>0</v>
      </c>
      <c r="J141" s="36">
        <f t="shared" si="38"/>
        <v>158432</v>
      </c>
      <c r="K141" s="37">
        <v>197792.04</v>
      </c>
      <c r="L141" s="35">
        <f t="shared" si="39"/>
        <v>39360.040000000008</v>
      </c>
      <c r="M141" s="38">
        <f t="shared" si="72"/>
        <v>24.843491213896186</v>
      </c>
      <c r="N141" s="38">
        <f t="shared" si="40"/>
        <v>39360.040000000008</v>
      </c>
      <c r="O141" s="34">
        <f t="shared" si="73"/>
        <v>24.843491213896186</v>
      </c>
    </row>
    <row r="142" spans="1:15" ht="45" x14ac:dyDescent="0.25">
      <c r="A142" s="29"/>
      <c r="B142" s="30"/>
      <c r="C142" s="57"/>
      <c r="D142" s="67">
        <v>29302</v>
      </c>
      <c r="E142" s="68" t="s">
        <v>127</v>
      </c>
      <c r="F142" s="33">
        <v>74443</v>
      </c>
      <c r="G142" s="34">
        <v>0</v>
      </c>
      <c r="H142" s="35">
        <v>-56927</v>
      </c>
      <c r="I142" s="34">
        <v>6000</v>
      </c>
      <c r="J142" s="36">
        <f t="shared" si="38"/>
        <v>23516</v>
      </c>
      <c r="K142" s="37">
        <v>17516.04</v>
      </c>
      <c r="L142" s="35">
        <f t="shared" si="39"/>
        <v>-56926.96</v>
      </c>
      <c r="M142" s="38">
        <f t="shared" si="72"/>
        <v>-76.470534502908265</v>
      </c>
      <c r="N142" s="38">
        <f t="shared" si="40"/>
        <v>-5999.9599999999991</v>
      </c>
      <c r="O142" s="34">
        <f t="shared" si="73"/>
        <v>-25.514373192719844</v>
      </c>
    </row>
    <row r="143" spans="1:15" x14ac:dyDescent="0.25">
      <c r="A143" s="29"/>
      <c r="B143" s="57"/>
      <c r="C143" s="58">
        <v>29400</v>
      </c>
      <c r="D143" s="59" t="s">
        <v>128</v>
      </c>
      <c r="E143" s="60"/>
      <c r="F143" s="61">
        <f t="shared" ref="F143:L143" si="75">SUM(F144)</f>
        <v>1660010.4100000001</v>
      </c>
      <c r="G143" s="62">
        <f t="shared" si="75"/>
        <v>466958.5</v>
      </c>
      <c r="H143" s="63">
        <f t="shared" si="75"/>
        <v>0</v>
      </c>
      <c r="I143" s="62">
        <f t="shared" si="75"/>
        <v>0</v>
      </c>
      <c r="J143" s="64">
        <f t="shared" si="75"/>
        <v>2126968.91</v>
      </c>
      <c r="K143" s="65">
        <f t="shared" si="75"/>
        <v>1066667.04</v>
      </c>
      <c r="L143" s="63">
        <f t="shared" si="75"/>
        <v>-593343.37000000011</v>
      </c>
      <c r="M143" s="66">
        <f t="shared" si="72"/>
        <v>-35.743352356446977</v>
      </c>
      <c r="N143" s="66">
        <f>SUM(N144)</f>
        <v>-1060301.8700000001</v>
      </c>
      <c r="O143" s="62">
        <f t="shared" si="73"/>
        <v>-49.850369933239882</v>
      </c>
    </row>
    <row r="144" spans="1:15" ht="60" x14ac:dyDescent="0.25">
      <c r="A144" s="29"/>
      <c r="B144" s="30"/>
      <c r="C144" s="57"/>
      <c r="D144" s="67">
        <v>29401</v>
      </c>
      <c r="E144" s="68" t="s">
        <v>128</v>
      </c>
      <c r="F144" s="33">
        <v>1660010.4100000001</v>
      </c>
      <c r="G144" s="34">
        <v>466958.5</v>
      </c>
      <c r="H144" s="35">
        <v>0</v>
      </c>
      <c r="I144" s="34">
        <v>0</v>
      </c>
      <c r="J144" s="36">
        <f t="shared" ref="J144:J204" si="76">SUM(F144:I144)</f>
        <v>2126968.91</v>
      </c>
      <c r="K144" s="37">
        <v>1066667.04</v>
      </c>
      <c r="L144" s="35">
        <f t="shared" ref="L144:L204" si="77">K144-F144</f>
        <v>-593343.37000000011</v>
      </c>
      <c r="M144" s="38">
        <f t="shared" si="72"/>
        <v>-35.743352356446977</v>
      </c>
      <c r="N144" s="38">
        <f t="shared" ref="N144:N204" si="78">K144-J144</f>
        <v>-1060301.8700000001</v>
      </c>
      <c r="O144" s="34">
        <f t="shared" si="73"/>
        <v>-49.850369933239882</v>
      </c>
    </row>
    <row r="145" spans="1:15" x14ac:dyDescent="0.25">
      <c r="A145" s="29"/>
      <c r="B145" s="57"/>
      <c r="C145" s="58">
        <v>29600</v>
      </c>
      <c r="D145" s="59" t="s">
        <v>129</v>
      </c>
      <c r="E145" s="60"/>
      <c r="F145" s="61">
        <f t="shared" ref="F145:L145" si="79">SUM(F146)</f>
        <v>1016900</v>
      </c>
      <c r="G145" s="62">
        <f t="shared" si="79"/>
        <v>0</v>
      </c>
      <c r="H145" s="63">
        <f t="shared" si="79"/>
        <v>0</v>
      </c>
      <c r="I145" s="62">
        <f t="shared" si="79"/>
        <v>0</v>
      </c>
      <c r="J145" s="64">
        <f t="shared" si="79"/>
        <v>1016900</v>
      </c>
      <c r="K145" s="65">
        <f t="shared" si="79"/>
        <v>1144052.04</v>
      </c>
      <c r="L145" s="63">
        <f t="shared" si="79"/>
        <v>127152.04000000004</v>
      </c>
      <c r="M145" s="66">
        <f t="shared" si="72"/>
        <v>12.503888287933918</v>
      </c>
      <c r="N145" s="66">
        <f>SUM(N146)</f>
        <v>127152.04000000004</v>
      </c>
      <c r="O145" s="62">
        <f t="shared" si="73"/>
        <v>12.503888287933918</v>
      </c>
    </row>
    <row r="146" spans="1:15" ht="45" x14ac:dyDescent="0.25">
      <c r="A146" s="29"/>
      <c r="B146" s="30"/>
      <c r="C146" s="57"/>
      <c r="D146" s="67">
        <v>29601</v>
      </c>
      <c r="E146" s="68" t="s">
        <v>129</v>
      </c>
      <c r="F146" s="33">
        <v>1016900</v>
      </c>
      <c r="G146" s="34">
        <v>0</v>
      </c>
      <c r="H146" s="35">
        <v>0</v>
      </c>
      <c r="I146" s="34">
        <v>0</v>
      </c>
      <c r="J146" s="36">
        <f t="shared" si="76"/>
        <v>1016900</v>
      </c>
      <c r="K146" s="37">
        <v>1144052.04</v>
      </c>
      <c r="L146" s="35">
        <f t="shared" si="77"/>
        <v>127152.04000000004</v>
      </c>
      <c r="M146" s="38">
        <f t="shared" si="72"/>
        <v>12.503888287933918</v>
      </c>
      <c r="N146" s="38">
        <f t="shared" si="78"/>
        <v>127152.04000000004</v>
      </c>
      <c r="O146" s="34">
        <f t="shared" si="73"/>
        <v>12.503888287933918</v>
      </c>
    </row>
    <row r="147" spans="1:15" x14ac:dyDescent="0.25">
      <c r="A147" s="29"/>
      <c r="B147" s="57"/>
      <c r="C147" s="58">
        <v>29800</v>
      </c>
      <c r="D147" s="59" t="s">
        <v>130</v>
      </c>
      <c r="E147" s="60"/>
      <c r="F147" s="61">
        <f t="shared" ref="F147:L147" si="80">SUM(F148:F149)</f>
        <v>1339571</v>
      </c>
      <c r="G147" s="62">
        <f t="shared" si="80"/>
        <v>0</v>
      </c>
      <c r="H147" s="63">
        <f t="shared" si="80"/>
        <v>-300000</v>
      </c>
      <c r="I147" s="62">
        <f t="shared" si="80"/>
        <v>0</v>
      </c>
      <c r="J147" s="64">
        <f t="shared" si="80"/>
        <v>1039571</v>
      </c>
      <c r="K147" s="65">
        <f t="shared" si="80"/>
        <v>1407336.92</v>
      </c>
      <c r="L147" s="63">
        <f t="shared" si="80"/>
        <v>67765.919999999998</v>
      </c>
      <c r="M147" s="66">
        <f t="shared" si="72"/>
        <v>5.0587777728839995</v>
      </c>
      <c r="N147" s="66">
        <f>SUM(N148:N149)</f>
        <v>367765.92</v>
      </c>
      <c r="O147" s="62">
        <f t="shared" si="73"/>
        <v>35.376700581297484</v>
      </c>
    </row>
    <row r="148" spans="1:15" ht="60" x14ac:dyDescent="0.25">
      <c r="A148" s="29"/>
      <c r="B148" s="30"/>
      <c r="C148" s="57"/>
      <c r="D148" s="67">
        <v>29804</v>
      </c>
      <c r="E148" s="68" t="s">
        <v>131</v>
      </c>
      <c r="F148" s="33">
        <v>1272331</v>
      </c>
      <c r="G148" s="34">
        <v>0</v>
      </c>
      <c r="H148" s="35">
        <v>-300000</v>
      </c>
      <c r="I148" s="34">
        <v>0</v>
      </c>
      <c r="J148" s="36">
        <f t="shared" si="76"/>
        <v>972331</v>
      </c>
      <c r="K148" s="37">
        <v>1340097</v>
      </c>
      <c r="L148" s="35">
        <f t="shared" si="77"/>
        <v>67766</v>
      </c>
      <c r="M148" s="38">
        <f t="shared" si="72"/>
        <v>5.3261297571150834</v>
      </c>
      <c r="N148" s="38">
        <f t="shared" si="78"/>
        <v>367766</v>
      </c>
      <c r="O148" s="34">
        <f t="shared" si="73"/>
        <v>37.823128132292396</v>
      </c>
    </row>
    <row r="149" spans="1:15" ht="60" x14ac:dyDescent="0.25">
      <c r="A149" s="29"/>
      <c r="B149" s="30"/>
      <c r="C149" s="57"/>
      <c r="D149" s="67">
        <v>29805</v>
      </c>
      <c r="E149" s="68" t="s">
        <v>132</v>
      </c>
      <c r="F149" s="33">
        <v>67240</v>
      </c>
      <c r="G149" s="34">
        <v>0</v>
      </c>
      <c r="H149" s="35">
        <v>0</v>
      </c>
      <c r="I149" s="34">
        <v>0</v>
      </c>
      <c r="J149" s="36">
        <f t="shared" si="76"/>
        <v>67240</v>
      </c>
      <c r="K149" s="37">
        <v>67239.92</v>
      </c>
      <c r="L149" s="35">
        <f t="shared" si="77"/>
        <v>-8.000000000174623E-2</v>
      </c>
      <c r="M149" s="38">
        <f t="shared" si="72"/>
        <v>-1.1897679952710405E-4</v>
      </c>
      <c r="N149" s="38">
        <f t="shared" si="78"/>
        <v>-8.000000000174623E-2</v>
      </c>
      <c r="O149" s="34">
        <f t="shared" si="73"/>
        <v>-1.1897679952710405E-4</v>
      </c>
    </row>
    <row r="150" spans="1:15" x14ac:dyDescent="0.25">
      <c r="A150" s="29"/>
      <c r="B150" s="30"/>
      <c r="C150" s="57"/>
      <c r="D150" s="67"/>
      <c r="E150" s="68"/>
      <c r="F150" s="33"/>
      <c r="G150" s="34"/>
      <c r="H150" s="35"/>
      <c r="I150" s="34"/>
      <c r="J150" s="36"/>
      <c r="K150" s="37"/>
      <c r="L150" s="35"/>
      <c r="M150" s="38"/>
      <c r="N150" s="38"/>
      <c r="O150" s="34"/>
    </row>
    <row r="151" spans="1:15" x14ac:dyDescent="0.25">
      <c r="A151" s="39">
        <v>30000</v>
      </c>
      <c r="B151" s="40" t="s">
        <v>133</v>
      </c>
      <c r="C151" s="40"/>
      <c r="D151" s="40"/>
      <c r="E151" s="41"/>
      <c r="F151" s="33">
        <f t="shared" ref="F151:L151" si="81">SUM(F152,F169,F180,F199,F209,F232,F237,F254,F260)</f>
        <v>148934721.47000003</v>
      </c>
      <c r="G151" s="34">
        <f t="shared" si="81"/>
        <v>3176205.01</v>
      </c>
      <c r="H151" s="35">
        <f t="shared" si="81"/>
        <v>-3469026.31</v>
      </c>
      <c r="I151" s="34">
        <f t="shared" si="81"/>
        <v>4909961.4399999995</v>
      </c>
      <c r="J151" s="36">
        <f t="shared" si="81"/>
        <v>153551861.61000001</v>
      </c>
      <c r="K151" s="37">
        <f t="shared" si="81"/>
        <v>168004320.00000003</v>
      </c>
      <c r="L151" s="35">
        <f t="shared" si="81"/>
        <v>19069598.530000001</v>
      </c>
      <c r="M151" s="38">
        <f t="shared" si="72"/>
        <v>12.803997846695012</v>
      </c>
      <c r="N151" s="38">
        <f>SUM(N152,N169,N180,N199,N209,N232,N237,N254,N260)</f>
        <v>14452458.390000001</v>
      </c>
      <c r="O151" s="34">
        <f t="shared" si="73"/>
        <v>9.4121023597273137</v>
      </c>
    </row>
    <row r="152" spans="1:15" x14ac:dyDescent="0.25">
      <c r="A152" s="29"/>
      <c r="B152" s="48">
        <v>31000</v>
      </c>
      <c r="C152" s="49" t="s">
        <v>134</v>
      </c>
      <c r="D152" s="49"/>
      <c r="E152" s="50"/>
      <c r="F152" s="51">
        <f t="shared" ref="F152:L152" si="82">SUM(F153,F155,F157,F159,F161,F163,F165,F167)</f>
        <v>23215384.890000001</v>
      </c>
      <c r="G152" s="52">
        <f t="shared" si="82"/>
        <v>0</v>
      </c>
      <c r="H152" s="53">
        <f t="shared" si="82"/>
        <v>-540064.85</v>
      </c>
      <c r="I152" s="52">
        <f t="shared" si="82"/>
        <v>130000</v>
      </c>
      <c r="J152" s="54">
        <f t="shared" si="82"/>
        <v>22805320.039999999</v>
      </c>
      <c r="K152" s="55">
        <f t="shared" si="82"/>
        <v>24273683.760000002</v>
      </c>
      <c r="L152" s="53">
        <f t="shared" si="82"/>
        <v>1058298.8699999989</v>
      </c>
      <c r="M152" s="56">
        <f t="shared" si="72"/>
        <v>4.5586100554200186</v>
      </c>
      <c r="N152" s="56">
        <f>SUM(N153,N155,N157,N159,N161,N163,N165,N167)</f>
        <v>1468363.719999999</v>
      </c>
      <c r="O152" s="52">
        <f t="shared" si="73"/>
        <v>6.4386893822341733</v>
      </c>
    </row>
    <row r="153" spans="1:15" x14ac:dyDescent="0.25">
      <c r="A153" s="29"/>
      <c r="B153" s="57"/>
      <c r="C153" s="58">
        <v>31100</v>
      </c>
      <c r="D153" s="59" t="s">
        <v>135</v>
      </c>
      <c r="E153" s="60"/>
      <c r="F153" s="61">
        <f t="shared" ref="F153:L153" si="83">SUM(F154)</f>
        <v>13964209</v>
      </c>
      <c r="G153" s="62">
        <f t="shared" si="83"/>
        <v>0</v>
      </c>
      <c r="H153" s="63">
        <f t="shared" si="83"/>
        <v>0</v>
      </c>
      <c r="I153" s="62">
        <f t="shared" si="83"/>
        <v>0</v>
      </c>
      <c r="J153" s="64">
        <f t="shared" si="83"/>
        <v>13964209</v>
      </c>
      <c r="K153" s="65">
        <f t="shared" si="83"/>
        <v>14000000.039999999</v>
      </c>
      <c r="L153" s="63">
        <f t="shared" si="83"/>
        <v>35791.039999999106</v>
      </c>
      <c r="M153" s="66">
        <f t="shared" si="72"/>
        <v>0.25630553080378604</v>
      </c>
      <c r="N153" s="66">
        <f>SUM(N154)</f>
        <v>35791.039999999106</v>
      </c>
      <c r="O153" s="62">
        <f t="shared" si="73"/>
        <v>0.25630553080378604</v>
      </c>
    </row>
    <row r="154" spans="1:15" x14ac:dyDescent="0.25">
      <c r="A154" s="29"/>
      <c r="B154" s="30"/>
      <c r="C154" s="57"/>
      <c r="D154" s="67">
        <v>31101</v>
      </c>
      <c r="E154" s="68" t="s">
        <v>136</v>
      </c>
      <c r="F154" s="33">
        <v>13964209</v>
      </c>
      <c r="G154" s="34">
        <v>0</v>
      </c>
      <c r="H154" s="35">
        <v>0</v>
      </c>
      <c r="I154" s="34">
        <v>0</v>
      </c>
      <c r="J154" s="36">
        <f t="shared" si="76"/>
        <v>13964209</v>
      </c>
      <c r="K154" s="37">
        <v>14000000.039999999</v>
      </c>
      <c r="L154" s="35">
        <f t="shared" si="77"/>
        <v>35791.039999999106</v>
      </c>
      <c r="M154" s="38">
        <f t="shared" si="72"/>
        <v>0.25630553080378604</v>
      </c>
      <c r="N154" s="38">
        <f t="shared" si="78"/>
        <v>35791.039999999106</v>
      </c>
      <c r="O154" s="34">
        <f t="shared" si="73"/>
        <v>0.25630553080378604</v>
      </c>
    </row>
    <row r="155" spans="1:15" x14ac:dyDescent="0.25">
      <c r="A155" s="29"/>
      <c r="B155" s="57"/>
      <c r="C155" s="58">
        <v>31200</v>
      </c>
      <c r="D155" s="59" t="s">
        <v>137</v>
      </c>
      <c r="E155" s="60"/>
      <c r="F155" s="61">
        <f t="shared" ref="F155:L155" si="84">SUM(F156)</f>
        <v>10000</v>
      </c>
      <c r="G155" s="62">
        <f t="shared" si="84"/>
        <v>0</v>
      </c>
      <c r="H155" s="63">
        <f t="shared" si="84"/>
        <v>0</v>
      </c>
      <c r="I155" s="62">
        <f t="shared" si="84"/>
        <v>0</v>
      </c>
      <c r="J155" s="64">
        <f t="shared" si="84"/>
        <v>10000</v>
      </c>
      <c r="K155" s="65">
        <f t="shared" si="84"/>
        <v>9999.9599999999991</v>
      </c>
      <c r="L155" s="63">
        <f t="shared" si="84"/>
        <v>-4.0000000000873115E-2</v>
      </c>
      <c r="M155" s="66">
        <f t="shared" si="72"/>
        <v>-4.0000000001327862E-4</v>
      </c>
      <c r="N155" s="66">
        <f>SUM(N156)</f>
        <v>-4.0000000000873115E-2</v>
      </c>
      <c r="O155" s="62">
        <f t="shared" si="73"/>
        <v>-4.0000000001327862E-4</v>
      </c>
    </row>
    <row r="156" spans="1:15" x14ac:dyDescent="0.25">
      <c r="A156" s="29"/>
      <c r="B156" s="30"/>
      <c r="C156" s="57"/>
      <c r="D156" s="67">
        <v>31201</v>
      </c>
      <c r="E156" s="68" t="s">
        <v>138</v>
      </c>
      <c r="F156" s="33">
        <v>10000</v>
      </c>
      <c r="G156" s="34">
        <v>0</v>
      </c>
      <c r="H156" s="35">
        <v>0</v>
      </c>
      <c r="I156" s="34">
        <v>0</v>
      </c>
      <c r="J156" s="36">
        <f t="shared" si="76"/>
        <v>10000</v>
      </c>
      <c r="K156" s="37">
        <v>9999.9599999999991</v>
      </c>
      <c r="L156" s="35">
        <f t="shared" si="77"/>
        <v>-4.0000000000873115E-2</v>
      </c>
      <c r="M156" s="38">
        <f t="shared" si="72"/>
        <v>-4.0000000001327862E-4</v>
      </c>
      <c r="N156" s="38">
        <f t="shared" si="78"/>
        <v>-4.0000000000873115E-2</v>
      </c>
      <c r="O156" s="34">
        <f t="shared" si="73"/>
        <v>-4.0000000001327862E-4</v>
      </c>
    </row>
    <row r="157" spans="1:15" x14ac:dyDescent="0.25">
      <c r="A157" s="29"/>
      <c r="B157" s="57"/>
      <c r="C157" s="58">
        <v>31300</v>
      </c>
      <c r="D157" s="59" t="s">
        <v>139</v>
      </c>
      <c r="E157" s="60"/>
      <c r="F157" s="61">
        <f t="shared" ref="F157:L157" si="85">SUM(F158)</f>
        <v>3736250</v>
      </c>
      <c r="G157" s="62">
        <f t="shared" si="85"/>
        <v>0</v>
      </c>
      <c r="H157" s="63">
        <f t="shared" si="85"/>
        <v>0</v>
      </c>
      <c r="I157" s="62">
        <f t="shared" si="85"/>
        <v>0</v>
      </c>
      <c r="J157" s="64">
        <f t="shared" si="85"/>
        <v>3736250</v>
      </c>
      <c r="K157" s="65">
        <f t="shared" si="85"/>
        <v>3900000</v>
      </c>
      <c r="L157" s="63">
        <f t="shared" si="85"/>
        <v>163750</v>
      </c>
      <c r="M157" s="66">
        <f t="shared" si="72"/>
        <v>4.3827367012378744</v>
      </c>
      <c r="N157" s="66">
        <f>SUM(N158)</f>
        <v>163750</v>
      </c>
      <c r="O157" s="62">
        <f t="shared" si="73"/>
        <v>4.3827367012378744</v>
      </c>
    </row>
    <row r="158" spans="1:15" x14ac:dyDescent="0.25">
      <c r="A158" s="29"/>
      <c r="B158" s="30"/>
      <c r="C158" s="57"/>
      <c r="D158" s="67">
        <v>31301</v>
      </c>
      <c r="E158" s="68" t="s">
        <v>140</v>
      </c>
      <c r="F158" s="33">
        <v>3736250</v>
      </c>
      <c r="G158" s="34">
        <v>0</v>
      </c>
      <c r="H158" s="35">
        <v>0</v>
      </c>
      <c r="I158" s="34">
        <v>0</v>
      </c>
      <c r="J158" s="36">
        <f t="shared" si="76"/>
        <v>3736250</v>
      </c>
      <c r="K158" s="37">
        <v>3900000</v>
      </c>
      <c r="L158" s="35">
        <f t="shared" si="77"/>
        <v>163750</v>
      </c>
      <c r="M158" s="38">
        <f t="shared" si="72"/>
        <v>4.3827367012378744</v>
      </c>
      <c r="N158" s="38">
        <f t="shared" si="78"/>
        <v>163750</v>
      </c>
      <c r="O158" s="34">
        <f t="shared" si="73"/>
        <v>4.3827367012378744</v>
      </c>
    </row>
    <row r="159" spans="1:15" x14ac:dyDescent="0.25">
      <c r="A159" s="29"/>
      <c r="B159" s="57"/>
      <c r="C159" s="58">
        <v>31400</v>
      </c>
      <c r="D159" s="59" t="s">
        <v>141</v>
      </c>
      <c r="E159" s="60"/>
      <c r="F159" s="61">
        <f t="shared" ref="F159:L159" si="86">SUM(F160)</f>
        <v>922164</v>
      </c>
      <c r="G159" s="62">
        <f t="shared" si="86"/>
        <v>0</v>
      </c>
      <c r="H159" s="63">
        <f t="shared" si="86"/>
        <v>0</v>
      </c>
      <c r="I159" s="62">
        <f t="shared" si="86"/>
        <v>0</v>
      </c>
      <c r="J159" s="64">
        <f t="shared" si="86"/>
        <v>922164</v>
      </c>
      <c r="K159" s="65">
        <f t="shared" si="86"/>
        <v>1148049.6000000001</v>
      </c>
      <c r="L159" s="63">
        <f t="shared" si="86"/>
        <v>225885.60000000009</v>
      </c>
      <c r="M159" s="66">
        <f t="shared" si="72"/>
        <v>24.495165718896004</v>
      </c>
      <c r="N159" s="66">
        <f>SUM(N160)</f>
        <v>225885.60000000009</v>
      </c>
      <c r="O159" s="62">
        <f t="shared" si="73"/>
        <v>24.495165718896004</v>
      </c>
    </row>
    <row r="160" spans="1:15" ht="30" x14ac:dyDescent="0.25">
      <c r="A160" s="29"/>
      <c r="B160" s="30"/>
      <c r="C160" s="57"/>
      <c r="D160" s="67">
        <v>31401</v>
      </c>
      <c r="E160" s="68" t="s">
        <v>142</v>
      </c>
      <c r="F160" s="33">
        <v>922164</v>
      </c>
      <c r="G160" s="34">
        <v>0</v>
      </c>
      <c r="H160" s="35">
        <v>0</v>
      </c>
      <c r="I160" s="34">
        <v>0</v>
      </c>
      <c r="J160" s="36">
        <f t="shared" si="76"/>
        <v>922164</v>
      </c>
      <c r="K160" s="37">
        <v>1148049.6000000001</v>
      </c>
      <c r="L160" s="35">
        <f t="shared" si="77"/>
        <v>225885.60000000009</v>
      </c>
      <c r="M160" s="38">
        <f t="shared" si="72"/>
        <v>24.495165718896004</v>
      </c>
      <c r="N160" s="38">
        <f t="shared" si="78"/>
        <v>225885.60000000009</v>
      </c>
      <c r="O160" s="34">
        <f t="shared" si="73"/>
        <v>24.495165718896004</v>
      </c>
    </row>
    <row r="161" spans="1:15" x14ac:dyDescent="0.25">
      <c r="A161" s="29"/>
      <c r="B161" s="57"/>
      <c r="C161" s="58">
        <v>31500</v>
      </c>
      <c r="D161" s="59" t="s">
        <v>143</v>
      </c>
      <c r="E161" s="60"/>
      <c r="F161" s="61">
        <f t="shared" ref="F161:L161" si="87">SUM(F162)</f>
        <v>293508</v>
      </c>
      <c r="G161" s="62">
        <f t="shared" si="87"/>
        <v>0</v>
      </c>
      <c r="H161" s="63">
        <f t="shared" si="87"/>
        <v>0</v>
      </c>
      <c r="I161" s="62">
        <f t="shared" si="87"/>
        <v>0</v>
      </c>
      <c r="J161" s="64">
        <f t="shared" si="87"/>
        <v>293508</v>
      </c>
      <c r="K161" s="65">
        <f t="shared" si="87"/>
        <v>517531.8</v>
      </c>
      <c r="L161" s="63">
        <f t="shared" si="87"/>
        <v>224023.8</v>
      </c>
      <c r="M161" s="66">
        <f t="shared" si="72"/>
        <v>76.326301157038301</v>
      </c>
      <c r="N161" s="66">
        <f>SUM(N162)</f>
        <v>224023.8</v>
      </c>
      <c r="O161" s="62">
        <f t="shared" si="73"/>
        <v>76.326301157038301</v>
      </c>
    </row>
    <row r="162" spans="1:15" x14ac:dyDescent="0.25">
      <c r="A162" s="29"/>
      <c r="B162" s="30"/>
      <c r="C162" s="57"/>
      <c r="D162" s="67">
        <v>31501</v>
      </c>
      <c r="E162" s="68" t="s">
        <v>144</v>
      </c>
      <c r="F162" s="33">
        <v>293508</v>
      </c>
      <c r="G162" s="34">
        <v>0</v>
      </c>
      <c r="H162" s="35">
        <v>0</v>
      </c>
      <c r="I162" s="34">
        <v>0</v>
      </c>
      <c r="J162" s="36">
        <f t="shared" si="76"/>
        <v>293508</v>
      </c>
      <c r="K162" s="37">
        <v>517531.8</v>
      </c>
      <c r="L162" s="35">
        <f t="shared" si="77"/>
        <v>224023.8</v>
      </c>
      <c r="M162" s="38">
        <f t="shared" si="72"/>
        <v>76.326301157038301</v>
      </c>
      <c r="N162" s="38">
        <f t="shared" si="78"/>
        <v>224023.8</v>
      </c>
      <c r="O162" s="34">
        <f t="shared" si="73"/>
        <v>76.326301157038301</v>
      </c>
    </row>
    <row r="163" spans="1:15" hidden="1" x14ac:dyDescent="0.25">
      <c r="A163" s="29"/>
      <c r="B163" s="57"/>
      <c r="C163" s="58">
        <v>31600</v>
      </c>
      <c r="D163" s="59" t="s">
        <v>145</v>
      </c>
      <c r="E163" s="60"/>
      <c r="F163" s="61">
        <f t="shared" ref="F163:L163" si="88">SUM(F164)</f>
        <v>0</v>
      </c>
      <c r="G163" s="62">
        <f t="shared" si="88"/>
        <v>0</v>
      </c>
      <c r="H163" s="63">
        <f t="shared" si="88"/>
        <v>0</v>
      </c>
      <c r="I163" s="62">
        <f t="shared" si="88"/>
        <v>0</v>
      </c>
      <c r="J163" s="64">
        <f t="shared" si="88"/>
        <v>0</v>
      </c>
      <c r="K163" s="65">
        <f t="shared" si="88"/>
        <v>0</v>
      </c>
      <c r="L163" s="63">
        <f t="shared" si="88"/>
        <v>0</v>
      </c>
      <c r="M163" s="66" t="e">
        <f t="shared" si="72"/>
        <v>#DIV/0!</v>
      </c>
      <c r="N163" s="66">
        <f>SUM(N164)</f>
        <v>0</v>
      </c>
      <c r="O163" s="62" t="e">
        <f t="shared" si="73"/>
        <v>#DIV/0!</v>
      </c>
    </row>
    <row r="164" spans="1:15" ht="45" hidden="1" x14ac:dyDescent="0.25">
      <c r="A164" s="29"/>
      <c r="B164" s="30"/>
      <c r="C164" s="57"/>
      <c r="D164" s="67">
        <v>31601</v>
      </c>
      <c r="E164" s="68" t="s">
        <v>145</v>
      </c>
      <c r="F164" s="33">
        <v>0</v>
      </c>
      <c r="G164" s="34">
        <v>0</v>
      </c>
      <c r="H164" s="35">
        <v>0</v>
      </c>
      <c r="I164" s="34">
        <v>0</v>
      </c>
      <c r="J164" s="36">
        <f t="shared" si="76"/>
        <v>0</v>
      </c>
      <c r="K164" s="37"/>
      <c r="L164" s="35">
        <f t="shared" si="77"/>
        <v>0</v>
      </c>
      <c r="M164" s="38" t="e">
        <f t="shared" si="72"/>
        <v>#DIV/0!</v>
      </c>
      <c r="N164" s="38">
        <f t="shared" si="78"/>
        <v>0</v>
      </c>
      <c r="O164" s="34" t="e">
        <f t="shared" si="73"/>
        <v>#DIV/0!</v>
      </c>
    </row>
    <row r="165" spans="1:15" x14ac:dyDescent="0.25">
      <c r="A165" s="29"/>
      <c r="B165" s="57"/>
      <c r="C165" s="58">
        <v>31700</v>
      </c>
      <c r="D165" s="59" t="s">
        <v>146</v>
      </c>
      <c r="E165" s="60"/>
      <c r="F165" s="61">
        <f t="shared" ref="F165:L165" si="89">SUM(F166)</f>
        <v>3523082.85</v>
      </c>
      <c r="G165" s="62">
        <f t="shared" si="89"/>
        <v>0</v>
      </c>
      <c r="H165" s="63">
        <f t="shared" si="89"/>
        <v>-540064.85</v>
      </c>
      <c r="I165" s="62">
        <f t="shared" si="89"/>
        <v>0</v>
      </c>
      <c r="J165" s="64">
        <f t="shared" si="89"/>
        <v>2983018</v>
      </c>
      <c r="K165" s="65">
        <f t="shared" si="89"/>
        <v>3715030.8</v>
      </c>
      <c r="L165" s="63">
        <f t="shared" si="89"/>
        <v>191947.94999999972</v>
      </c>
      <c r="M165" s="66">
        <f t="shared" si="72"/>
        <v>5.4482950918965685</v>
      </c>
      <c r="N165" s="66">
        <f>SUM(N166)</f>
        <v>732012.79999999981</v>
      </c>
      <c r="O165" s="62">
        <f t="shared" si="73"/>
        <v>24.539335666093862</v>
      </c>
    </row>
    <row r="166" spans="1:15" ht="45" x14ac:dyDescent="0.25">
      <c r="A166" s="29"/>
      <c r="B166" s="30"/>
      <c r="C166" s="57"/>
      <c r="D166" s="67">
        <v>31701</v>
      </c>
      <c r="E166" s="68" t="s">
        <v>146</v>
      </c>
      <c r="F166" s="33">
        <v>3523082.85</v>
      </c>
      <c r="G166" s="34">
        <v>0</v>
      </c>
      <c r="H166" s="35">
        <v>-540064.85</v>
      </c>
      <c r="I166" s="34">
        <v>0</v>
      </c>
      <c r="J166" s="36">
        <f t="shared" si="76"/>
        <v>2983018</v>
      </c>
      <c r="K166" s="37">
        <v>3715030.8</v>
      </c>
      <c r="L166" s="35">
        <f t="shared" si="77"/>
        <v>191947.94999999972</v>
      </c>
      <c r="M166" s="38">
        <f t="shared" si="72"/>
        <v>5.4482950918965685</v>
      </c>
      <c r="N166" s="38">
        <f t="shared" si="78"/>
        <v>732012.79999999981</v>
      </c>
      <c r="O166" s="34">
        <f t="shared" si="73"/>
        <v>24.539335666093862</v>
      </c>
    </row>
    <row r="167" spans="1:15" x14ac:dyDescent="0.25">
      <c r="A167" s="29"/>
      <c r="B167" s="57"/>
      <c r="C167" s="58">
        <v>31800</v>
      </c>
      <c r="D167" s="59" t="s">
        <v>147</v>
      </c>
      <c r="E167" s="60"/>
      <c r="F167" s="61">
        <f t="shared" ref="F167:L167" si="90">SUM(F168)</f>
        <v>766171.04</v>
      </c>
      <c r="G167" s="62">
        <f t="shared" si="90"/>
        <v>0</v>
      </c>
      <c r="H167" s="63">
        <f t="shared" si="90"/>
        <v>0</v>
      </c>
      <c r="I167" s="62">
        <f t="shared" si="90"/>
        <v>130000</v>
      </c>
      <c r="J167" s="64">
        <f t="shared" si="90"/>
        <v>896171.04</v>
      </c>
      <c r="K167" s="65">
        <f t="shared" si="90"/>
        <v>983071.56</v>
      </c>
      <c r="L167" s="63">
        <f t="shared" si="90"/>
        <v>216900.52000000002</v>
      </c>
      <c r="M167" s="66">
        <f t="shared" si="72"/>
        <v>28.309673516242526</v>
      </c>
      <c r="N167" s="66">
        <f>SUM(N168)</f>
        <v>86900.520000000019</v>
      </c>
      <c r="O167" s="62">
        <f t="shared" si="73"/>
        <v>9.6968676872218396</v>
      </c>
    </row>
    <row r="168" spans="1:15" ht="30" x14ac:dyDescent="0.25">
      <c r="A168" s="29"/>
      <c r="B168" s="30"/>
      <c r="C168" s="57"/>
      <c r="D168" s="67">
        <v>31801</v>
      </c>
      <c r="E168" s="68" t="s">
        <v>148</v>
      </c>
      <c r="F168" s="33">
        <v>766171.04</v>
      </c>
      <c r="G168" s="34">
        <v>0</v>
      </c>
      <c r="H168" s="35">
        <v>0</v>
      </c>
      <c r="I168" s="34">
        <v>130000</v>
      </c>
      <c r="J168" s="36">
        <f t="shared" si="76"/>
        <v>896171.04</v>
      </c>
      <c r="K168" s="37">
        <v>983071.56</v>
      </c>
      <c r="L168" s="35">
        <f t="shared" si="77"/>
        <v>216900.52000000002</v>
      </c>
      <c r="M168" s="38">
        <f t="shared" si="72"/>
        <v>28.309673516242526</v>
      </c>
      <c r="N168" s="38">
        <f t="shared" si="78"/>
        <v>86900.520000000019</v>
      </c>
      <c r="O168" s="34">
        <f t="shared" si="73"/>
        <v>9.6968676872218396</v>
      </c>
    </row>
    <row r="169" spans="1:15" x14ac:dyDescent="0.25">
      <c r="A169" s="29"/>
      <c r="B169" s="48">
        <v>32000</v>
      </c>
      <c r="C169" s="49" t="s">
        <v>149</v>
      </c>
      <c r="D169" s="49"/>
      <c r="E169" s="50"/>
      <c r="F169" s="51">
        <f t="shared" ref="F169:L169" si="91">SUM(F170,F172,F174,F176,F178)</f>
        <v>30035569.759999998</v>
      </c>
      <c r="G169" s="52">
        <f t="shared" si="91"/>
        <v>1135158.81</v>
      </c>
      <c r="H169" s="53">
        <f t="shared" si="91"/>
        <v>-1890000</v>
      </c>
      <c r="I169" s="52">
        <f t="shared" si="91"/>
        <v>275000</v>
      </c>
      <c r="J169" s="54">
        <f t="shared" si="91"/>
        <v>29555728.57</v>
      </c>
      <c r="K169" s="55">
        <f t="shared" si="91"/>
        <v>38230188.120000005</v>
      </c>
      <c r="L169" s="53">
        <f t="shared" si="91"/>
        <v>8194618.3600000013</v>
      </c>
      <c r="M169" s="56">
        <f t="shared" si="72"/>
        <v>27.283046153208744</v>
      </c>
      <c r="N169" s="56">
        <f>SUM(N170,N172,N174,N176,N178)</f>
        <v>8674459.5500000007</v>
      </c>
      <c r="O169" s="52">
        <f t="shared" si="73"/>
        <v>29.34950336093172</v>
      </c>
    </row>
    <row r="170" spans="1:15" x14ac:dyDescent="0.25">
      <c r="A170" s="29"/>
      <c r="B170" s="57"/>
      <c r="C170" s="58">
        <v>32200</v>
      </c>
      <c r="D170" s="59" t="s">
        <v>150</v>
      </c>
      <c r="E170" s="60"/>
      <c r="F170" s="61">
        <f t="shared" ref="F170:L170" si="92">SUM(F171)</f>
        <v>14111497</v>
      </c>
      <c r="G170" s="62">
        <f t="shared" si="92"/>
        <v>600000</v>
      </c>
      <c r="H170" s="63">
        <f t="shared" si="92"/>
        <v>-1890000</v>
      </c>
      <c r="I170" s="62">
        <f t="shared" si="92"/>
        <v>0</v>
      </c>
      <c r="J170" s="64">
        <f t="shared" si="92"/>
        <v>12821497</v>
      </c>
      <c r="K170" s="65">
        <f t="shared" si="92"/>
        <v>17535571.920000002</v>
      </c>
      <c r="L170" s="63">
        <f t="shared" si="92"/>
        <v>3424074.9200000018</v>
      </c>
      <c r="M170" s="66">
        <f t="shared" si="72"/>
        <v>24.264434311965644</v>
      </c>
      <c r="N170" s="66">
        <f>SUM(N171)</f>
        <v>4714074.9200000018</v>
      </c>
      <c r="O170" s="62">
        <f t="shared" si="73"/>
        <v>36.766961923400999</v>
      </c>
    </row>
    <row r="171" spans="1:15" ht="30" x14ac:dyDescent="0.25">
      <c r="A171" s="29"/>
      <c r="B171" s="30"/>
      <c r="C171" s="57"/>
      <c r="D171" s="67">
        <v>32201</v>
      </c>
      <c r="E171" s="68" t="s">
        <v>151</v>
      </c>
      <c r="F171" s="33">
        <v>14111497</v>
      </c>
      <c r="G171" s="34">
        <v>600000</v>
      </c>
      <c r="H171" s="35">
        <v>-1890000</v>
      </c>
      <c r="I171" s="34">
        <v>0</v>
      </c>
      <c r="J171" s="36">
        <f t="shared" si="76"/>
        <v>12821497</v>
      </c>
      <c r="K171" s="37">
        <v>17535571.920000002</v>
      </c>
      <c r="L171" s="35">
        <f t="shared" si="77"/>
        <v>3424074.9200000018</v>
      </c>
      <c r="M171" s="38">
        <f t="shared" si="72"/>
        <v>24.264434311965644</v>
      </c>
      <c r="N171" s="38">
        <f t="shared" si="78"/>
        <v>4714074.9200000018</v>
      </c>
      <c r="O171" s="34">
        <f t="shared" si="73"/>
        <v>36.766961923400999</v>
      </c>
    </row>
    <row r="172" spans="1:15" x14ac:dyDescent="0.25">
      <c r="A172" s="29"/>
      <c r="B172" s="57"/>
      <c r="C172" s="58">
        <v>32300</v>
      </c>
      <c r="D172" s="59" t="s">
        <v>152</v>
      </c>
      <c r="E172" s="60"/>
      <c r="F172" s="61">
        <f t="shared" ref="F172:L172" si="93">SUM(F173)</f>
        <v>9479653.3599999994</v>
      </c>
      <c r="G172" s="62">
        <f t="shared" si="93"/>
        <v>0</v>
      </c>
      <c r="H172" s="63">
        <f t="shared" si="93"/>
        <v>0</v>
      </c>
      <c r="I172" s="62">
        <f t="shared" si="93"/>
        <v>100000</v>
      </c>
      <c r="J172" s="64">
        <f t="shared" si="93"/>
        <v>9579653.3599999994</v>
      </c>
      <c r="K172" s="65">
        <f t="shared" si="93"/>
        <v>13398268.199999999</v>
      </c>
      <c r="L172" s="63">
        <f t="shared" si="93"/>
        <v>3918614.84</v>
      </c>
      <c r="M172" s="66">
        <f t="shared" si="72"/>
        <v>41.337111086095661</v>
      </c>
      <c r="N172" s="66">
        <f>SUM(N173)</f>
        <v>3818614.84</v>
      </c>
      <c r="O172" s="62">
        <f t="shared" si="73"/>
        <v>39.861722512264265</v>
      </c>
    </row>
    <row r="173" spans="1:15" ht="60" x14ac:dyDescent="0.25">
      <c r="A173" s="29"/>
      <c r="B173" s="30"/>
      <c r="C173" s="57"/>
      <c r="D173" s="67">
        <v>32301</v>
      </c>
      <c r="E173" s="68" t="s">
        <v>153</v>
      </c>
      <c r="F173" s="33">
        <v>9479653.3599999994</v>
      </c>
      <c r="G173" s="34">
        <v>0</v>
      </c>
      <c r="H173" s="35">
        <v>0</v>
      </c>
      <c r="I173" s="34">
        <v>100000</v>
      </c>
      <c r="J173" s="36">
        <f t="shared" si="76"/>
        <v>9579653.3599999994</v>
      </c>
      <c r="K173" s="37">
        <v>13398268.199999999</v>
      </c>
      <c r="L173" s="35">
        <f t="shared" si="77"/>
        <v>3918614.84</v>
      </c>
      <c r="M173" s="38">
        <f t="shared" si="72"/>
        <v>41.337111086095661</v>
      </c>
      <c r="N173" s="38">
        <f t="shared" si="78"/>
        <v>3818614.84</v>
      </c>
      <c r="O173" s="34">
        <f t="shared" si="73"/>
        <v>39.861722512264265</v>
      </c>
    </row>
    <row r="174" spans="1:15" x14ac:dyDescent="0.25">
      <c r="A174" s="29"/>
      <c r="B174" s="57"/>
      <c r="C174" s="58">
        <v>32600</v>
      </c>
      <c r="D174" s="59" t="s">
        <v>154</v>
      </c>
      <c r="E174" s="60"/>
      <c r="F174" s="61">
        <f t="shared" ref="F174:L174" si="94">SUM(F175)</f>
        <v>0</v>
      </c>
      <c r="G174" s="62">
        <f t="shared" si="94"/>
        <v>0</v>
      </c>
      <c r="H174" s="63">
        <f t="shared" si="94"/>
        <v>0</v>
      </c>
      <c r="I174" s="62">
        <f t="shared" si="94"/>
        <v>0</v>
      </c>
      <c r="J174" s="64">
        <f t="shared" si="94"/>
        <v>0</v>
      </c>
      <c r="K174" s="65">
        <f t="shared" si="94"/>
        <v>0</v>
      </c>
      <c r="L174" s="63">
        <f t="shared" si="94"/>
        <v>0</v>
      </c>
      <c r="M174" s="66" t="e">
        <f t="shared" si="72"/>
        <v>#DIV/0!</v>
      </c>
      <c r="N174" s="66">
        <f>SUM(N175)</f>
        <v>0</v>
      </c>
      <c r="O174" s="62" t="e">
        <f t="shared" si="73"/>
        <v>#DIV/0!</v>
      </c>
    </row>
    <row r="175" spans="1:15" ht="30" x14ac:dyDescent="0.25">
      <c r="A175" s="29"/>
      <c r="B175" s="30"/>
      <c r="C175" s="57"/>
      <c r="D175" s="67">
        <v>32601</v>
      </c>
      <c r="E175" s="68" t="s">
        <v>155</v>
      </c>
      <c r="F175" s="33">
        <v>0</v>
      </c>
      <c r="G175" s="34">
        <v>0</v>
      </c>
      <c r="H175" s="35">
        <v>0</v>
      </c>
      <c r="I175" s="34">
        <v>0</v>
      </c>
      <c r="J175" s="36">
        <f t="shared" si="76"/>
        <v>0</v>
      </c>
      <c r="K175" s="37"/>
      <c r="L175" s="35">
        <f t="shared" si="77"/>
        <v>0</v>
      </c>
      <c r="M175" s="38" t="e">
        <f t="shared" si="72"/>
        <v>#DIV/0!</v>
      </c>
      <c r="N175" s="38">
        <f t="shared" si="78"/>
        <v>0</v>
      </c>
      <c r="O175" s="34" t="e">
        <f t="shared" si="73"/>
        <v>#DIV/0!</v>
      </c>
    </row>
    <row r="176" spans="1:15" x14ac:dyDescent="0.25">
      <c r="A176" s="29"/>
      <c r="B176" s="57"/>
      <c r="C176" s="58">
        <v>32700</v>
      </c>
      <c r="D176" s="59" t="s">
        <v>156</v>
      </c>
      <c r="E176" s="60"/>
      <c r="F176" s="61">
        <f t="shared" ref="F176:L176" si="95">SUM(F177)</f>
        <v>6285180.4000000004</v>
      </c>
      <c r="G176" s="62">
        <f t="shared" si="95"/>
        <v>535158.81000000006</v>
      </c>
      <c r="H176" s="63">
        <f t="shared" si="95"/>
        <v>0</v>
      </c>
      <c r="I176" s="62">
        <f t="shared" si="95"/>
        <v>0</v>
      </c>
      <c r="J176" s="64">
        <f t="shared" si="95"/>
        <v>6820339.2100000009</v>
      </c>
      <c r="K176" s="65">
        <f t="shared" si="95"/>
        <v>6634028.04</v>
      </c>
      <c r="L176" s="63">
        <f t="shared" si="95"/>
        <v>348847.63999999966</v>
      </c>
      <c r="M176" s="66">
        <f t="shared" si="72"/>
        <v>5.5503202422002005</v>
      </c>
      <c r="N176" s="66">
        <f>SUM(N177)</f>
        <v>-186311.17000000086</v>
      </c>
      <c r="O176" s="62">
        <f t="shared" si="73"/>
        <v>-2.7316994692409224</v>
      </c>
    </row>
    <row r="177" spans="1:15" ht="30" x14ac:dyDescent="0.25">
      <c r="A177" s="29"/>
      <c r="B177" s="30"/>
      <c r="C177" s="57"/>
      <c r="D177" s="67">
        <v>32701</v>
      </c>
      <c r="E177" s="68" t="s">
        <v>156</v>
      </c>
      <c r="F177" s="33">
        <v>6285180.4000000004</v>
      </c>
      <c r="G177" s="34">
        <v>535158.81000000006</v>
      </c>
      <c r="H177" s="35">
        <v>0</v>
      </c>
      <c r="I177" s="34">
        <v>0</v>
      </c>
      <c r="J177" s="36">
        <f t="shared" si="76"/>
        <v>6820339.2100000009</v>
      </c>
      <c r="K177" s="37">
        <v>6634028.04</v>
      </c>
      <c r="L177" s="35">
        <f t="shared" si="77"/>
        <v>348847.63999999966</v>
      </c>
      <c r="M177" s="38">
        <f t="shared" si="72"/>
        <v>5.5503202422002005</v>
      </c>
      <c r="N177" s="38">
        <f t="shared" si="78"/>
        <v>-186311.17000000086</v>
      </c>
      <c r="O177" s="34">
        <f t="shared" si="73"/>
        <v>-2.7316994692409224</v>
      </c>
    </row>
    <row r="178" spans="1:15" x14ac:dyDescent="0.25">
      <c r="A178" s="29"/>
      <c r="B178" s="57"/>
      <c r="C178" s="58">
        <v>32900</v>
      </c>
      <c r="D178" s="59" t="s">
        <v>157</v>
      </c>
      <c r="E178" s="60"/>
      <c r="F178" s="61">
        <f t="shared" ref="F178:L178" si="96">SUM(F179)</f>
        <v>159239</v>
      </c>
      <c r="G178" s="62">
        <f t="shared" si="96"/>
        <v>0</v>
      </c>
      <c r="H178" s="63">
        <f t="shared" si="96"/>
        <v>0</v>
      </c>
      <c r="I178" s="62">
        <f t="shared" si="96"/>
        <v>175000</v>
      </c>
      <c r="J178" s="64">
        <f t="shared" si="96"/>
        <v>334239</v>
      </c>
      <c r="K178" s="65">
        <f t="shared" si="96"/>
        <v>662319.96</v>
      </c>
      <c r="L178" s="63">
        <f t="shared" si="96"/>
        <v>503080.95999999996</v>
      </c>
      <c r="M178" s="66">
        <f t="shared" si="72"/>
        <v>315.92823366135178</v>
      </c>
      <c r="N178" s="66">
        <f>SUM(N179)</f>
        <v>328080.95999999996</v>
      </c>
      <c r="O178" s="62">
        <f t="shared" si="73"/>
        <v>98.157593817597586</v>
      </c>
    </row>
    <row r="179" spans="1:15" x14ac:dyDescent="0.25">
      <c r="A179" s="29"/>
      <c r="B179" s="30"/>
      <c r="C179" s="57"/>
      <c r="D179" s="67">
        <v>32901</v>
      </c>
      <c r="E179" s="68" t="s">
        <v>157</v>
      </c>
      <c r="F179" s="33">
        <v>159239</v>
      </c>
      <c r="G179" s="34">
        <v>0</v>
      </c>
      <c r="H179" s="35">
        <v>0</v>
      </c>
      <c r="I179" s="34">
        <v>175000</v>
      </c>
      <c r="J179" s="36">
        <f t="shared" si="76"/>
        <v>334239</v>
      </c>
      <c r="K179" s="37">
        <v>662319.96</v>
      </c>
      <c r="L179" s="35">
        <f t="shared" si="77"/>
        <v>503080.95999999996</v>
      </c>
      <c r="M179" s="38">
        <f t="shared" si="72"/>
        <v>315.92823366135178</v>
      </c>
      <c r="N179" s="38">
        <f t="shared" si="78"/>
        <v>328080.95999999996</v>
      </c>
      <c r="O179" s="34">
        <f t="shared" si="73"/>
        <v>98.157593817597586</v>
      </c>
    </row>
    <row r="180" spans="1:15" x14ac:dyDescent="0.25">
      <c r="A180" s="29"/>
      <c r="B180" s="48">
        <v>33000</v>
      </c>
      <c r="C180" s="49" t="s">
        <v>158</v>
      </c>
      <c r="D180" s="49"/>
      <c r="E180" s="50"/>
      <c r="F180" s="51">
        <f t="shared" ref="F180:L180" si="97">SUM(F181,F183,F185,F188,F190,F195,F197)</f>
        <v>61956155.159999996</v>
      </c>
      <c r="G180" s="52">
        <f t="shared" si="97"/>
        <v>0</v>
      </c>
      <c r="H180" s="53">
        <f t="shared" si="97"/>
        <v>-428961.44</v>
      </c>
      <c r="I180" s="52">
        <f t="shared" si="97"/>
        <v>732000</v>
      </c>
      <c r="J180" s="54">
        <f t="shared" si="97"/>
        <v>62259193.719999999</v>
      </c>
      <c r="K180" s="55">
        <f t="shared" si="97"/>
        <v>65317410.799999997</v>
      </c>
      <c r="L180" s="53">
        <f t="shared" si="97"/>
        <v>3361255.6400000006</v>
      </c>
      <c r="M180" s="56">
        <f t="shared" si="72"/>
        <v>5.4252166412193503</v>
      </c>
      <c r="N180" s="56">
        <f>SUM(N181,N183,N185,N188,N190,N195,N197)</f>
        <v>3058217.0800000019</v>
      </c>
      <c r="O180" s="52">
        <f t="shared" si="73"/>
        <v>4.9120730566377233</v>
      </c>
    </row>
    <row r="181" spans="1:15" x14ac:dyDescent="0.25">
      <c r="A181" s="29"/>
      <c r="B181" s="57"/>
      <c r="C181" s="58">
        <v>33100</v>
      </c>
      <c r="D181" s="59" t="s">
        <v>159</v>
      </c>
      <c r="E181" s="60"/>
      <c r="F181" s="61">
        <f t="shared" ref="F181:L181" si="98">SUM(F182)</f>
        <v>35450000</v>
      </c>
      <c r="G181" s="62">
        <f t="shared" si="98"/>
        <v>0</v>
      </c>
      <c r="H181" s="63">
        <f t="shared" si="98"/>
        <v>0</v>
      </c>
      <c r="I181" s="62">
        <f t="shared" si="98"/>
        <v>0</v>
      </c>
      <c r="J181" s="64">
        <f t="shared" si="98"/>
        <v>35450000</v>
      </c>
      <c r="K181" s="65">
        <f t="shared" si="98"/>
        <v>34646400</v>
      </c>
      <c r="L181" s="63">
        <f t="shared" si="98"/>
        <v>-803600</v>
      </c>
      <c r="M181" s="66">
        <f t="shared" si="72"/>
        <v>-2.2668547249647446</v>
      </c>
      <c r="N181" s="66">
        <f>SUM(N182)</f>
        <v>-803600</v>
      </c>
      <c r="O181" s="62">
        <f t="shared" si="73"/>
        <v>-2.2668547249647446</v>
      </c>
    </row>
    <row r="182" spans="1:15" ht="45" x14ac:dyDescent="0.25">
      <c r="A182" s="29"/>
      <c r="B182" s="30"/>
      <c r="C182" s="57"/>
      <c r="D182" s="67">
        <v>33101</v>
      </c>
      <c r="E182" s="68" t="s">
        <v>160</v>
      </c>
      <c r="F182" s="33">
        <v>35450000</v>
      </c>
      <c r="G182" s="34">
        <v>0</v>
      </c>
      <c r="H182" s="35">
        <v>0</v>
      </c>
      <c r="I182" s="34">
        <v>0</v>
      </c>
      <c r="J182" s="36">
        <f t="shared" si="76"/>
        <v>35450000</v>
      </c>
      <c r="K182" s="37">
        <v>34646400</v>
      </c>
      <c r="L182" s="35">
        <f t="shared" si="77"/>
        <v>-803600</v>
      </c>
      <c r="M182" s="38">
        <f t="shared" si="72"/>
        <v>-2.2668547249647446</v>
      </c>
      <c r="N182" s="38">
        <f t="shared" si="78"/>
        <v>-803600</v>
      </c>
      <c r="O182" s="34">
        <f t="shared" si="73"/>
        <v>-2.2668547249647446</v>
      </c>
    </row>
    <row r="183" spans="1:15" x14ac:dyDescent="0.25">
      <c r="A183" s="29"/>
      <c r="B183" s="57"/>
      <c r="C183" s="58">
        <v>33200</v>
      </c>
      <c r="D183" s="59" t="s">
        <v>161</v>
      </c>
      <c r="E183" s="60"/>
      <c r="F183" s="61">
        <f t="shared" ref="F183:L183" si="99">SUM(F184)</f>
        <v>0</v>
      </c>
      <c r="G183" s="62">
        <f t="shared" si="99"/>
        <v>0</v>
      </c>
      <c r="H183" s="63">
        <f t="shared" si="99"/>
        <v>0</v>
      </c>
      <c r="I183" s="62">
        <f t="shared" si="99"/>
        <v>0</v>
      </c>
      <c r="J183" s="64">
        <f t="shared" si="99"/>
        <v>0</v>
      </c>
      <c r="K183" s="65">
        <f t="shared" si="99"/>
        <v>1500000</v>
      </c>
      <c r="L183" s="63">
        <f t="shared" si="99"/>
        <v>1500000</v>
      </c>
      <c r="M183" s="66" t="e">
        <f t="shared" si="72"/>
        <v>#DIV/0!</v>
      </c>
      <c r="N183" s="66">
        <f>SUM(N184)</f>
        <v>1500000</v>
      </c>
      <c r="O183" s="62" t="e">
        <f t="shared" si="73"/>
        <v>#DIV/0!</v>
      </c>
    </row>
    <row r="184" spans="1:15" ht="45" x14ac:dyDescent="0.25">
      <c r="A184" s="29"/>
      <c r="B184" s="30"/>
      <c r="C184" s="57"/>
      <c r="D184" s="67">
        <v>33201</v>
      </c>
      <c r="E184" s="68" t="s">
        <v>162</v>
      </c>
      <c r="F184" s="33">
        <v>0</v>
      </c>
      <c r="G184" s="34">
        <v>0</v>
      </c>
      <c r="H184" s="35">
        <v>0</v>
      </c>
      <c r="I184" s="34">
        <v>0</v>
      </c>
      <c r="J184" s="36">
        <f t="shared" si="76"/>
        <v>0</v>
      </c>
      <c r="K184" s="37">
        <v>1500000</v>
      </c>
      <c r="L184" s="35">
        <f t="shared" si="77"/>
        <v>1500000</v>
      </c>
      <c r="M184" s="38" t="e">
        <f t="shared" si="72"/>
        <v>#DIV/0!</v>
      </c>
      <c r="N184" s="38">
        <f t="shared" si="78"/>
        <v>1500000</v>
      </c>
      <c r="O184" s="34" t="e">
        <f t="shared" si="73"/>
        <v>#DIV/0!</v>
      </c>
    </row>
    <row r="185" spans="1:15" x14ac:dyDescent="0.25">
      <c r="A185" s="29"/>
      <c r="B185" s="57"/>
      <c r="C185" s="58">
        <v>33300</v>
      </c>
      <c r="D185" s="59" t="s">
        <v>163</v>
      </c>
      <c r="E185" s="60"/>
      <c r="F185" s="61">
        <f t="shared" ref="F185:L185" si="100">SUM(F186:F187)</f>
        <v>3160000</v>
      </c>
      <c r="G185" s="62">
        <f t="shared" si="100"/>
        <v>0</v>
      </c>
      <c r="H185" s="63">
        <f t="shared" si="100"/>
        <v>0</v>
      </c>
      <c r="I185" s="62">
        <f t="shared" si="100"/>
        <v>190000</v>
      </c>
      <c r="J185" s="64">
        <f t="shared" si="100"/>
        <v>3350000</v>
      </c>
      <c r="K185" s="65">
        <f t="shared" si="100"/>
        <v>2900000</v>
      </c>
      <c r="L185" s="63">
        <f t="shared" si="100"/>
        <v>-260000</v>
      </c>
      <c r="M185" s="66">
        <f t="shared" si="72"/>
        <v>-8.2278481012658204</v>
      </c>
      <c r="N185" s="66">
        <f>SUM(N186:N187)</f>
        <v>-450000</v>
      </c>
      <c r="O185" s="62">
        <f t="shared" si="73"/>
        <v>-13.432835820895519</v>
      </c>
    </row>
    <row r="186" spans="1:15" ht="30" x14ac:dyDescent="0.25">
      <c r="A186" s="29"/>
      <c r="B186" s="30"/>
      <c r="C186" s="57"/>
      <c r="D186" s="67">
        <v>33301</v>
      </c>
      <c r="E186" s="68" t="s">
        <v>164</v>
      </c>
      <c r="F186" s="33">
        <v>3160000</v>
      </c>
      <c r="G186" s="34">
        <v>0</v>
      </c>
      <c r="H186" s="35">
        <v>0</v>
      </c>
      <c r="I186" s="34">
        <v>0</v>
      </c>
      <c r="J186" s="36">
        <f t="shared" si="76"/>
        <v>3160000</v>
      </c>
      <c r="K186" s="37">
        <v>2900000</v>
      </c>
      <c r="L186" s="35">
        <f t="shared" si="77"/>
        <v>-260000</v>
      </c>
      <c r="M186" s="38">
        <f t="shared" si="72"/>
        <v>-8.2278481012658204</v>
      </c>
      <c r="N186" s="38">
        <f t="shared" si="78"/>
        <v>-260000</v>
      </c>
      <c r="O186" s="34">
        <f t="shared" si="73"/>
        <v>-8.2278481012658204</v>
      </c>
    </row>
    <row r="187" spans="1:15" ht="45" x14ac:dyDescent="0.25">
      <c r="A187" s="29"/>
      <c r="B187" s="30"/>
      <c r="C187" s="57"/>
      <c r="D187" s="67">
        <v>33302</v>
      </c>
      <c r="E187" s="68" t="s">
        <v>165</v>
      </c>
      <c r="F187" s="33">
        <v>0</v>
      </c>
      <c r="G187" s="34">
        <v>0</v>
      </c>
      <c r="H187" s="35">
        <v>0</v>
      </c>
      <c r="I187" s="34">
        <v>190000</v>
      </c>
      <c r="J187" s="36">
        <f t="shared" si="76"/>
        <v>190000</v>
      </c>
      <c r="K187" s="37"/>
      <c r="L187" s="35">
        <f t="shared" si="77"/>
        <v>0</v>
      </c>
      <c r="M187" s="38" t="e">
        <f t="shared" si="72"/>
        <v>#DIV/0!</v>
      </c>
      <c r="N187" s="38">
        <f t="shared" si="78"/>
        <v>-190000</v>
      </c>
      <c r="O187" s="34">
        <f t="shared" si="73"/>
        <v>-100</v>
      </c>
    </row>
    <row r="188" spans="1:15" x14ac:dyDescent="0.25">
      <c r="A188" s="29"/>
      <c r="B188" s="57"/>
      <c r="C188" s="58">
        <v>33400</v>
      </c>
      <c r="D188" s="59" t="s">
        <v>166</v>
      </c>
      <c r="E188" s="60"/>
      <c r="F188" s="61">
        <f t="shared" ref="F188:L188" si="101">SUM(F189)</f>
        <v>1170000</v>
      </c>
      <c r="G188" s="62">
        <f t="shared" si="101"/>
        <v>0</v>
      </c>
      <c r="H188" s="63">
        <f t="shared" si="101"/>
        <v>0</v>
      </c>
      <c r="I188" s="62">
        <f t="shared" si="101"/>
        <v>0</v>
      </c>
      <c r="J188" s="64">
        <f t="shared" si="101"/>
        <v>1170000</v>
      </c>
      <c r="K188" s="65">
        <f t="shared" si="101"/>
        <v>1186027.2</v>
      </c>
      <c r="L188" s="63">
        <f t="shared" si="101"/>
        <v>16027.199999999953</v>
      </c>
      <c r="M188" s="66">
        <f t="shared" si="72"/>
        <v>1.3698461538461544</v>
      </c>
      <c r="N188" s="66">
        <f>SUM(N189)</f>
        <v>16027.199999999953</v>
      </c>
      <c r="O188" s="62">
        <f t="shared" si="73"/>
        <v>1.3698461538461544</v>
      </c>
    </row>
    <row r="189" spans="1:15" x14ac:dyDescent="0.25">
      <c r="A189" s="29"/>
      <c r="B189" s="30"/>
      <c r="C189" s="57"/>
      <c r="D189" s="67">
        <v>33401</v>
      </c>
      <c r="E189" s="68" t="s">
        <v>166</v>
      </c>
      <c r="F189" s="33">
        <v>1170000</v>
      </c>
      <c r="G189" s="34">
        <v>0</v>
      </c>
      <c r="H189" s="35">
        <v>0</v>
      </c>
      <c r="I189" s="34">
        <v>0</v>
      </c>
      <c r="J189" s="36">
        <f t="shared" si="76"/>
        <v>1170000</v>
      </c>
      <c r="K189" s="37">
        <v>1186027.2</v>
      </c>
      <c r="L189" s="35">
        <f t="shared" si="77"/>
        <v>16027.199999999953</v>
      </c>
      <c r="M189" s="38">
        <f t="shared" si="72"/>
        <v>1.3698461538461544</v>
      </c>
      <c r="N189" s="38">
        <f t="shared" si="78"/>
        <v>16027.199999999953</v>
      </c>
      <c r="O189" s="34">
        <f t="shared" si="73"/>
        <v>1.3698461538461544</v>
      </c>
    </row>
    <row r="190" spans="1:15" x14ac:dyDescent="0.25">
      <c r="A190" s="29"/>
      <c r="B190" s="57"/>
      <c r="C190" s="58">
        <v>33600</v>
      </c>
      <c r="D190" s="59" t="s">
        <v>167</v>
      </c>
      <c r="E190" s="60"/>
      <c r="F190" s="61">
        <f t="shared" ref="F190:L190" si="102">SUM(F191:F194)</f>
        <v>681793</v>
      </c>
      <c r="G190" s="62">
        <f t="shared" si="102"/>
        <v>0</v>
      </c>
      <c r="H190" s="63">
        <f t="shared" si="102"/>
        <v>-24000</v>
      </c>
      <c r="I190" s="62">
        <f t="shared" si="102"/>
        <v>522000</v>
      </c>
      <c r="J190" s="64">
        <f t="shared" si="102"/>
        <v>1179793</v>
      </c>
      <c r="K190" s="65">
        <f t="shared" si="102"/>
        <v>966211.8</v>
      </c>
      <c r="L190" s="63">
        <f t="shared" si="102"/>
        <v>284418.80000000005</v>
      </c>
      <c r="M190" s="66">
        <f t="shared" si="72"/>
        <v>41.716298055274848</v>
      </c>
      <c r="N190" s="66">
        <f>SUM(N191:N194)</f>
        <v>-213581.19999999998</v>
      </c>
      <c r="O190" s="62">
        <f t="shared" si="73"/>
        <v>-18.103277439347409</v>
      </c>
    </row>
    <row r="191" spans="1:15" ht="30" x14ac:dyDescent="0.25">
      <c r="A191" s="29"/>
      <c r="B191" s="30"/>
      <c r="C191" s="57"/>
      <c r="D191" s="67">
        <v>33601</v>
      </c>
      <c r="E191" s="68" t="s">
        <v>168</v>
      </c>
      <c r="F191" s="33">
        <v>3000</v>
      </c>
      <c r="G191" s="34">
        <v>0</v>
      </c>
      <c r="H191" s="35">
        <v>0</v>
      </c>
      <c r="I191" s="34">
        <v>2000</v>
      </c>
      <c r="J191" s="36">
        <f t="shared" si="76"/>
        <v>5000</v>
      </c>
      <c r="K191" s="37">
        <v>3999.96</v>
      </c>
      <c r="L191" s="35">
        <f t="shared" si="77"/>
        <v>999.96</v>
      </c>
      <c r="M191" s="38">
        <f t="shared" si="72"/>
        <v>33.331999999999994</v>
      </c>
      <c r="N191" s="38">
        <f t="shared" si="78"/>
        <v>-1000.04</v>
      </c>
      <c r="O191" s="34">
        <f t="shared" si="73"/>
        <v>-20.000799999999998</v>
      </c>
    </row>
    <row r="192" spans="1:15" x14ac:dyDescent="0.25">
      <c r="A192" s="29"/>
      <c r="B192" s="30"/>
      <c r="C192" s="57"/>
      <c r="D192" s="67">
        <v>33602</v>
      </c>
      <c r="E192" s="68" t="s">
        <v>169</v>
      </c>
      <c r="F192" s="33">
        <v>67751</v>
      </c>
      <c r="G192" s="34">
        <v>0</v>
      </c>
      <c r="H192" s="35">
        <v>-24000</v>
      </c>
      <c r="I192" s="34">
        <v>120000</v>
      </c>
      <c r="J192" s="36">
        <f t="shared" si="76"/>
        <v>163751</v>
      </c>
      <c r="K192" s="37">
        <v>391750.8</v>
      </c>
      <c r="L192" s="35">
        <f t="shared" si="77"/>
        <v>323999.8</v>
      </c>
      <c r="M192" s="38">
        <f t="shared" si="72"/>
        <v>478.22142846600048</v>
      </c>
      <c r="N192" s="38">
        <f t="shared" si="78"/>
        <v>227999.8</v>
      </c>
      <c r="O192" s="34">
        <f t="shared" si="73"/>
        <v>139.23566878980893</v>
      </c>
    </row>
    <row r="193" spans="1:15" ht="30" x14ac:dyDescent="0.25">
      <c r="A193" s="29"/>
      <c r="B193" s="30"/>
      <c r="C193" s="57"/>
      <c r="D193" s="67">
        <v>33603</v>
      </c>
      <c r="E193" s="68" t="s">
        <v>170</v>
      </c>
      <c r="F193" s="33"/>
      <c r="G193" s="34">
        <v>0</v>
      </c>
      <c r="H193" s="35">
        <v>0</v>
      </c>
      <c r="I193" s="34">
        <v>400000</v>
      </c>
      <c r="J193" s="36">
        <f t="shared" si="76"/>
        <v>400000</v>
      </c>
      <c r="K193" s="37"/>
      <c r="L193" s="35">
        <f t="shared" si="77"/>
        <v>0</v>
      </c>
      <c r="M193" s="38" t="e">
        <f t="shared" si="72"/>
        <v>#DIV/0!</v>
      </c>
      <c r="N193" s="38">
        <f t="shared" si="78"/>
        <v>-400000</v>
      </c>
      <c r="O193" s="34">
        <f t="shared" si="73"/>
        <v>-100</v>
      </c>
    </row>
    <row r="194" spans="1:15" ht="30" x14ac:dyDescent="0.25">
      <c r="A194" s="29"/>
      <c r="B194" s="30"/>
      <c r="C194" s="57"/>
      <c r="D194" s="67">
        <v>33604</v>
      </c>
      <c r="E194" s="68" t="s">
        <v>171</v>
      </c>
      <c r="F194" s="33">
        <v>611042</v>
      </c>
      <c r="G194" s="34">
        <v>0</v>
      </c>
      <c r="H194" s="35">
        <v>0</v>
      </c>
      <c r="I194" s="34">
        <v>0</v>
      </c>
      <c r="J194" s="36">
        <f t="shared" si="76"/>
        <v>611042</v>
      </c>
      <c r="K194" s="37">
        <v>570461.04</v>
      </c>
      <c r="L194" s="35">
        <f t="shared" si="77"/>
        <v>-40580.959999999963</v>
      </c>
      <c r="M194" s="38">
        <f t="shared" si="72"/>
        <v>-6.6412717947375199</v>
      </c>
      <c r="N194" s="38">
        <f t="shared" si="78"/>
        <v>-40580.959999999963</v>
      </c>
      <c r="O194" s="34">
        <f t="shared" si="73"/>
        <v>-6.6412717947375199</v>
      </c>
    </row>
    <row r="195" spans="1:15" x14ac:dyDescent="0.25">
      <c r="A195" s="29"/>
      <c r="B195" s="57"/>
      <c r="C195" s="58">
        <v>33800</v>
      </c>
      <c r="D195" s="59" t="s">
        <v>172</v>
      </c>
      <c r="E195" s="60"/>
      <c r="F195" s="61">
        <f t="shared" ref="F195:L195" si="103">SUM(F196)</f>
        <v>21494362.16</v>
      </c>
      <c r="G195" s="62">
        <f t="shared" si="103"/>
        <v>0</v>
      </c>
      <c r="H195" s="63">
        <f t="shared" si="103"/>
        <v>-404961.44</v>
      </c>
      <c r="I195" s="62">
        <f t="shared" si="103"/>
        <v>0</v>
      </c>
      <c r="J195" s="64">
        <f t="shared" si="103"/>
        <v>21089400.719999999</v>
      </c>
      <c r="K195" s="65">
        <f t="shared" si="103"/>
        <v>24118771.800000001</v>
      </c>
      <c r="L195" s="63">
        <f t="shared" si="103"/>
        <v>2624409.6400000006</v>
      </c>
      <c r="M195" s="66">
        <f t="shared" si="72"/>
        <v>12.20975817037224</v>
      </c>
      <c r="N195" s="66">
        <f>SUM(N196)</f>
        <v>3029371.0800000019</v>
      </c>
      <c r="O195" s="62">
        <f t="shared" si="73"/>
        <v>14.364424671048695</v>
      </c>
    </row>
    <row r="196" spans="1:15" ht="30" x14ac:dyDescent="0.25">
      <c r="A196" s="29"/>
      <c r="B196" s="30"/>
      <c r="C196" s="57"/>
      <c r="D196" s="67">
        <v>33801</v>
      </c>
      <c r="E196" s="68" t="s">
        <v>173</v>
      </c>
      <c r="F196" s="33">
        <v>21494362.16</v>
      </c>
      <c r="G196" s="34">
        <v>0</v>
      </c>
      <c r="H196" s="35">
        <v>-404961.44</v>
      </c>
      <c r="I196" s="34">
        <v>0</v>
      </c>
      <c r="J196" s="36">
        <f t="shared" si="76"/>
        <v>21089400.719999999</v>
      </c>
      <c r="K196" s="37">
        <v>24118771.800000001</v>
      </c>
      <c r="L196" s="35">
        <f t="shared" si="77"/>
        <v>2624409.6400000006</v>
      </c>
      <c r="M196" s="38">
        <f t="shared" si="72"/>
        <v>12.20975817037224</v>
      </c>
      <c r="N196" s="38">
        <f t="shared" si="78"/>
        <v>3029371.0800000019</v>
      </c>
      <c r="O196" s="34">
        <f t="shared" si="73"/>
        <v>14.364424671048695</v>
      </c>
    </row>
    <row r="197" spans="1:15" x14ac:dyDescent="0.25">
      <c r="A197" s="29"/>
      <c r="B197" s="57"/>
      <c r="C197" s="58">
        <v>33900</v>
      </c>
      <c r="D197" s="59" t="s">
        <v>174</v>
      </c>
      <c r="E197" s="60"/>
      <c r="F197" s="61">
        <f t="shared" ref="F197:L197" si="104">SUM(F198)</f>
        <v>0</v>
      </c>
      <c r="G197" s="62">
        <f t="shared" si="104"/>
        <v>0</v>
      </c>
      <c r="H197" s="63">
        <f t="shared" si="104"/>
        <v>0</v>
      </c>
      <c r="I197" s="62">
        <f t="shared" si="104"/>
        <v>20000</v>
      </c>
      <c r="J197" s="64">
        <f t="shared" si="104"/>
        <v>20000</v>
      </c>
      <c r="K197" s="65">
        <f t="shared" si="104"/>
        <v>0</v>
      </c>
      <c r="L197" s="63">
        <f t="shared" si="104"/>
        <v>0</v>
      </c>
      <c r="M197" s="66" t="e">
        <f t="shared" si="72"/>
        <v>#DIV/0!</v>
      </c>
      <c r="N197" s="66">
        <f>SUM(N198)</f>
        <v>-20000</v>
      </c>
      <c r="O197" s="62">
        <f t="shared" si="73"/>
        <v>-100</v>
      </c>
    </row>
    <row r="198" spans="1:15" x14ac:dyDescent="0.25">
      <c r="A198" s="29"/>
      <c r="B198" s="30"/>
      <c r="C198" s="57"/>
      <c r="D198" s="67">
        <v>33902</v>
      </c>
      <c r="E198" s="68" t="s">
        <v>175</v>
      </c>
      <c r="F198" s="33"/>
      <c r="G198" s="34">
        <v>0</v>
      </c>
      <c r="H198" s="35">
        <v>0</v>
      </c>
      <c r="I198" s="34">
        <v>20000</v>
      </c>
      <c r="J198" s="36">
        <f t="shared" si="76"/>
        <v>20000</v>
      </c>
      <c r="K198" s="37"/>
      <c r="L198" s="35">
        <f t="shared" si="77"/>
        <v>0</v>
      </c>
      <c r="M198" s="38" t="e">
        <f t="shared" si="72"/>
        <v>#DIV/0!</v>
      </c>
      <c r="N198" s="38">
        <f t="shared" si="78"/>
        <v>-20000</v>
      </c>
      <c r="O198" s="34">
        <f t="shared" si="73"/>
        <v>-100</v>
      </c>
    </row>
    <row r="199" spans="1:15" x14ac:dyDescent="0.25">
      <c r="A199" s="29"/>
      <c r="B199" s="48">
        <v>34000</v>
      </c>
      <c r="C199" s="49" t="s">
        <v>176</v>
      </c>
      <c r="D199" s="49"/>
      <c r="E199" s="50"/>
      <c r="F199" s="51">
        <f t="shared" ref="F199:L199" si="105">SUM(F200,F203,F205,F207)</f>
        <v>1946939.84</v>
      </c>
      <c r="G199" s="52">
        <f t="shared" si="105"/>
        <v>711000</v>
      </c>
      <c r="H199" s="53">
        <f t="shared" si="105"/>
        <v>0</v>
      </c>
      <c r="I199" s="52">
        <f t="shared" si="105"/>
        <v>104961.44</v>
      </c>
      <c r="J199" s="54">
        <f t="shared" si="105"/>
        <v>2762901.2800000003</v>
      </c>
      <c r="K199" s="55">
        <f t="shared" si="105"/>
        <v>2762623.08</v>
      </c>
      <c r="L199" s="53">
        <f t="shared" si="105"/>
        <v>815683.23999999987</v>
      </c>
      <c r="M199" s="56">
        <f t="shared" si="72"/>
        <v>41.895657135456219</v>
      </c>
      <c r="N199" s="56">
        <f>SUM(N200,N203,N205,N207)</f>
        <v>-278.20000000006985</v>
      </c>
      <c r="O199" s="52">
        <f t="shared" si="73"/>
        <v>-1.006912559685702E-2</v>
      </c>
    </row>
    <row r="200" spans="1:15" x14ac:dyDescent="0.25">
      <c r="A200" s="29"/>
      <c r="B200" s="57"/>
      <c r="C200" s="58">
        <v>34100</v>
      </c>
      <c r="D200" s="59" t="s">
        <v>177</v>
      </c>
      <c r="E200" s="60"/>
      <c r="F200" s="61">
        <f t="shared" ref="F200:L200" si="106">SUM(F201:F202)</f>
        <v>270000.04000000004</v>
      </c>
      <c r="G200" s="62">
        <f t="shared" si="106"/>
        <v>711000</v>
      </c>
      <c r="H200" s="63">
        <f t="shared" si="106"/>
        <v>0</v>
      </c>
      <c r="I200" s="62">
        <f t="shared" si="106"/>
        <v>0</v>
      </c>
      <c r="J200" s="64">
        <f t="shared" si="106"/>
        <v>981000.04</v>
      </c>
      <c r="K200" s="65">
        <f t="shared" si="106"/>
        <v>925000.08</v>
      </c>
      <c r="L200" s="63">
        <f t="shared" si="106"/>
        <v>655000.03999999992</v>
      </c>
      <c r="M200" s="66">
        <f t="shared" si="72"/>
        <v>242.59257146776713</v>
      </c>
      <c r="N200" s="66">
        <f>SUM(N201:N202)</f>
        <v>-55999.960000000079</v>
      </c>
      <c r="O200" s="62">
        <f t="shared" si="73"/>
        <v>-5.7084564440996388</v>
      </c>
    </row>
    <row r="201" spans="1:15" ht="30" x14ac:dyDescent="0.25">
      <c r="A201" s="29"/>
      <c r="B201" s="30"/>
      <c r="C201" s="57"/>
      <c r="D201" s="67">
        <v>34101</v>
      </c>
      <c r="E201" s="68" t="s">
        <v>178</v>
      </c>
      <c r="F201" s="33">
        <v>270000.04000000004</v>
      </c>
      <c r="G201" s="34">
        <v>711000</v>
      </c>
      <c r="H201" s="35">
        <v>0</v>
      </c>
      <c r="I201" s="34">
        <v>0</v>
      </c>
      <c r="J201" s="36">
        <f t="shared" si="76"/>
        <v>981000.04</v>
      </c>
      <c r="K201" s="37">
        <v>925000.08</v>
      </c>
      <c r="L201" s="35">
        <f t="shared" si="77"/>
        <v>655000.03999999992</v>
      </c>
      <c r="M201" s="38">
        <f t="shared" si="72"/>
        <v>242.59257146776713</v>
      </c>
      <c r="N201" s="38">
        <f t="shared" si="78"/>
        <v>-55999.960000000079</v>
      </c>
      <c r="O201" s="34">
        <f t="shared" si="73"/>
        <v>-5.7084564440996388</v>
      </c>
    </row>
    <row r="202" spans="1:15" ht="30" hidden="1" x14ac:dyDescent="0.25">
      <c r="A202" s="29"/>
      <c r="B202" s="30"/>
      <c r="C202" s="57"/>
      <c r="D202" s="67">
        <v>34102</v>
      </c>
      <c r="E202" s="68" t="s">
        <v>179</v>
      </c>
      <c r="F202" s="33">
        <v>0</v>
      </c>
      <c r="G202" s="34">
        <v>0</v>
      </c>
      <c r="H202" s="35">
        <v>0</v>
      </c>
      <c r="I202" s="34">
        <v>0</v>
      </c>
      <c r="J202" s="36">
        <f t="shared" si="76"/>
        <v>0</v>
      </c>
      <c r="K202" s="37"/>
      <c r="L202" s="35">
        <f t="shared" si="77"/>
        <v>0</v>
      </c>
      <c r="M202" s="38" t="e">
        <f t="shared" ref="M202:M267" si="107">(K202*100/F202)-100</f>
        <v>#DIV/0!</v>
      </c>
      <c r="N202" s="38">
        <f t="shared" si="78"/>
        <v>0</v>
      </c>
      <c r="O202" s="34" t="e">
        <f t="shared" ref="O202:O267" si="108">(K202*100/J202)-100</f>
        <v>#DIV/0!</v>
      </c>
    </row>
    <row r="203" spans="1:15" x14ac:dyDescent="0.25">
      <c r="A203" s="29"/>
      <c r="B203" s="57"/>
      <c r="C203" s="58">
        <v>34300</v>
      </c>
      <c r="D203" s="59" t="s">
        <v>180</v>
      </c>
      <c r="E203" s="60"/>
      <c r="F203" s="61">
        <f t="shared" ref="F203:L203" si="109">SUM(F204)</f>
        <v>733276.8</v>
      </c>
      <c r="G203" s="62">
        <f t="shared" si="109"/>
        <v>0</v>
      </c>
      <c r="H203" s="63">
        <f t="shared" si="109"/>
        <v>0</v>
      </c>
      <c r="I203" s="62">
        <f t="shared" si="109"/>
        <v>104961.44</v>
      </c>
      <c r="J203" s="64">
        <f t="shared" si="109"/>
        <v>838238.24</v>
      </c>
      <c r="K203" s="65">
        <f t="shared" si="109"/>
        <v>1049916</v>
      </c>
      <c r="L203" s="63">
        <f t="shared" si="109"/>
        <v>316639.19999999995</v>
      </c>
      <c r="M203" s="66">
        <f t="shared" si="107"/>
        <v>43.181401620779496</v>
      </c>
      <c r="N203" s="66">
        <f>SUM(N204)</f>
        <v>211677.76</v>
      </c>
      <c r="O203" s="62">
        <f t="shared" si="108"/>
        <v>25.252696655786067</v>
      </c>
    </row>
    <row r="204" spans="1:15" ht="30" x14ac:dyDescent="0.25">
      <c r="A204" s="29"/>
      <c r="B204" s="30"/>
      <c r="C204" s="57"/>
      <c r="D204" s="67">
        <v>34302</v>
      </c>
      <c r="E204" s="68" t="s">
        <v>181</v>
      </c>
      <c r="F204" s="33">
        <v>733276.8</v>
      </c>
      <c r="G204" s="34">
        <v>0</v>
      </c>
      <c r="H204" s="35">
        <v>0</v>
      </c>
      <c r="I204" s="34">
        <v>104961.44</v>
      </c>
      <c r="J204" s="36">
        <f t="shared" si="76"/>
        <v>838238.24</v>
      </c>
      <c r="K204" s="37">
        <v>1049916</v>
      </c>
      <c r="L204" s="35">
        <f t="shared" si="77"/>
        <v>316639.19999999995</v>
      </c>
      <c r="M204" s="38">
        <f t="shared" si="107"/>
        <v>43.181401620779496</v>
      </c>
      <c r="N204" s="38">
        <f t="shared" si="78"/>
        <v>211677.76</v>
      </c>
      <c r="O204" s="34">
        <f t="shared" si="108"/>
        <v>25.252696655786067</v>
      </c>
    </row>
    <row r="205" spans="1:15" hidden="1" x14ac:dyDescent="0.25">
      <c r="A205" s="29"/>
      <c r="B205" s="57"/>
      <c r="C205" s="58">
        <v>34400</v>
      </c>
      <c r="D205" s="59" t="s">
        <v>182</v>
      </c>
      <c r="E205" s="60"/>
      <c r="F205" s="61">
        <f t="shared" ref="F205:L205" si="110">SUM(F206)</f>
        <v>0</v>
      </c>
      <c r="G205" s="62">
        <f t="shared" si="110"/>
        <v>0</v>
      </c>
      <c r="H205" s="63">
        <f t="shared" si="110"/>
        <v>0</v>
      </c>
      <c r="I205" s="62">
        <f t="shared" si="110"/>
        <v>0</v>
      </c>
      <c r="J205" s="64">
        <f t="shared" si="110"/>
        <v>0</v>
      </c>
      <c r="K205" s="65">
        <f t="shared" si="110"/>
        <v>0</v>
      </c>
      <c r="L205" s="63">
        <f t="shared" si="110"/>
        <v>0</v>
      </c>
      <c r="M205" s="66" t="e">
        <f t="shared" si="107"/>
        <v>#DIV/0!</v>
      </c>
      <c r="N205" s="66">
        <f>SUM(N206)</f>
        <v>0</v>
      </c>
      <c r="O205" s="62" t="e">
        <f t="shared" si="108"/>
        <v>#DIV/0!</v>
      </c>
    </row>
    <row r="206" spans="1:15" ht="30" hidden="1" x14ac:dyDescent="0.25">
      <c r="A206" s="29"/>
      <c r="B206" s="30"/>
      <c r="C206" s="57"/>
      <c r="D206" s="67">
        <v>34401</v>
      </c>
      <c r="E206" s="68" t="s">
        <v>182</v>
      </c>
      <c r="F206" s="33">
        <v>0</v>
      </c>
      <c r="G206" s="34">
        <v>0</v>
      </c>
      <c r="H206" s="35">
        <v>0</v>
      </c>
      <c r="I206" s="34">
        <v>0</v>
      </c>
      <c r="J206" s="36">
        <f t="shared" ref="J206:J269" si="111">SUM(F206:I206)</f>
        <v>0</v>
      </c>
      <c r="K206" s="37"/>
      <c r="L206" s="35">
        <f t="shared" ref="L206:L269" si="112">K206-F206</f>
        <v>0</v>
      </c>
      <c r="M206" s="38" t="e">
        <f t="shared" si="107"/>
        <v>#DIV/0!</v>
      </c>
      <c r="N206" s="38">
        <f t="shared" ref="N206:N269" si="113">K206-J206</f>
        <v>0</v>
      </c>
      <c r="O206" s="34" t="e">
        <f t="shared" si="108"/>
        <v>#DIV/0!</v>
      </c>
    </row>
    <row r="207" spans="1:15" x14ac:dyDescent="0.25">
      <c r="A207" s="29"/>
      <c r="B207" s="57"/>
      <c r="C207" s="58">
        <v>34500</v>
      </c>
      <c r="D207" s="59" t="s">
        <v>183</v>
      </c>
      <c r="E207" s="60"/>
      <c r="F207" s="61">
        <f t="shared" ref="F207:L207" si="114">SUM(F208)</f>
        <v>943663</v>
      </c>
      <c r="G207" s="62">
        <f t="shared" si="114"/>
        <v>0</v>
      </c>
      <c r="H207" s="63">
        <f t="shared" si="114"/>
        <v>0</v>
      </c>
      <c r="I207" s="62">
        <f t="shared" si="114"/>
        <v>0</v>
      </c>
      <c r="J207" s="64">
        <f t="shared" si="114"/>
        <v>943663</v>
      </c>
      <c r="K207" s="65">
        <f t="shared" si="114"/>
        <v>787707</v>
      </c>
      <c r="L207" s="63">
        <f t="shared" si="114"/>
        <v>-155956</v>
      </c>
      <c r="M207" s="66">
        <f t="shared" si="107"/>
        <v>-16.5266625903527</v>
      </c>
      <c r="N207" s="66">
        <f>SUM(N208)</f>
        <v>-155956</v>
      </c>
      <c r="O207" s="62">
        <f t="shared" si="108"/>
        <v>-16.5266625903527</v>
      </c>
    </row>
    <row r="208" spans="1:15" ht="30" x14ac:dyDescent="0.25">
      <c r="A208" s="29"/>
      <c r="B208" s="30"/>
      <c r="C208" s="57"/>
      <c r="D208" s="67">
        <v>34501</v>
      </c>
      <c r="E208" s="68" t="s">
        <v>184</v>
      </c>
      <c r="F208" s="33">
        <v>943663</v>
      </c>
      <c r="G208" s="34">
        <v>0</v>
      </c>
      <c r="H208" s="35">
        <v>0</v>
      </c>
      <c r="I208" s="34">
        <v>0</v>
      </c>
      <c r="J208" s="36">
        <f t="shared" si="111"/>
        <v>943663</v>
      </c>
      <c r="K208" s="37">
        <v>787707</v>
      </c>
      <c r="L208" s="35">
        <f t="shared" si="112"/>
        <v>-155956</v>
      </c>
      <c r="M208" s="38">
        <f t="shared" si="107"/>
        <v>-16.5266625903527</v>
      </c>
      <c r="N208" s="38">
        <f t="shared" si="113"/>
        <v>-155956</v>
      </c>
      <c r="O208" s="34">
        <f t="shared" si="108"/>
        <v>-16.5266625903527</v>
      </c>
    </row>
    <row r="209" spans="1:15" x14ac:dyDescent="0.25">
      <c r="A209" s="29"/>
      <c r="B209" s="48">
        <v>35000</v>
      </c>
      <c r="C209" s="49" t="s">
        <v>185</v>
      </c>
      <c r="D209" s="49"/>
      <c r="E209" s="50"/>
      <c r="F209" s="51">
        <f t="shared" ref="F209:L209" si="115">SUM(F210,F212,F214,F216,F218,F220,F225,F229)</f>
        <v>24525306.02</v>
      </c>
      <c r="G209" s="52">
        <f t="shared" si="115"/>
        <v>1330046.2</v>
      </c>
      <c r="H209" s="53">
        <f t="shared" si="115"/>
        <v>-10000.02</v>
      </c>
      <c r="I209" s="52">
        <f t="shared" si="115"/>
        <v>2363000</v>
      </c>
      <c r="J209" s="54">
        <f t="shared" si="115"/>
        <v>28208352.200000003</v>
      </c>
      <c r="K209" s="55">
        <f t="shared" si="115"/>
        <v>29798632.079999998</v>
      </c>
      <c r="L209" s="53">
        <f t="shared" si="115"/>
        <v>5273326.0600000005</v>
      </c>
      <c r="M209" s="56">
        <f t="shared" si="107"/>
        <v>21.501570890490356</v>
      </c>
      <c r="N209" s="56">
        <f>SUM(N210,N212,N214,N216,N218,N220,N225,N229)</f>
        <v>1590279.8799999992</v>
      </c>
      <c r="O209" s="52">
        <f t="shared" si="108"/>
        <v>5.637620619328473</v>
      </c>
    </row>
    <row r="210" spans="1:15" x14ac:dyDescent="0.25">
      <c r="A210" s="29"/>
      <c r="B210" s="57"/>
      <c r="C210" s="58">
        <v>35100</v>
      </c>
      <c r="D210" s="59" t="s">
        <v>186</v>
      </c>
      <c r="E210" s="60"/>
      <c r="F210" s="61">
        <f t="shared" ref="F210:L210" si="116">SUM(F211)</f>
        <v>8146820</v>
      </c>
      <c r="G210" s="62">
        <f t="shared" si="116"/>
        <v>1146193.97</v>
      </c>
      <c r="H210" s="63">
        <f t="shared" si="116"/>
        <v>0</v>
      </c>
      <c r="I210" s="62">
        <f t="shared" si="116"/>
        <v>1613000</v>
      </c>
      <c r="J210" s="64">
        <f t="shared" si="116"/>
        <v>10906013.970000001</v>
      </c>
      <c r="K210" s="65">
        <f t="shared" si="116"/>
        <v>10872037.52</v>
      </c>
      <c r="L210" s="63">
        <f t="shared" si="116"/>
        <v>2725217.5199999996</v>
      </c>
      <c r="M210" s="66">
        <f t="shared" si="107"/>
        <v>33.451303944361115</v>
      </c>
      <c r="N210" s="66">
        <f>SUM(N211)</f>
        <v>-33976.450000001118</v>
      </c>
      <c r="O210" s="62">
        <f t="shared" si="108"/>
        <v>-0.3115386620030165</v>
      </c>
    </row>
    <row r="211" spans="1:15" ht="45" x14ac:dyDescent="0.25">
      <c r="A211" s="29"/>
      <c r="B211" s="30"/>
      <c r="C211" s="57"/>
      <c r="D211" s="67">
        <v>35101</v>
      </c>
      <c r="E211" s="68" t="s">
        <v>187</v>
      </c>
      <c r="F211" s="33">
        <v>8146820</v>
      </c>
      <c r="G211" s="34">
        <v>1146193.97</v>
      </c>
      <c r="H211" s="35">
        <v>0</v>
      </c>
      <c r="I211" s="34">
        <v>1613000</v>
      </c>
      <c r="J211" s="36">
        <f t="shared" si="111"/>
        <v>10906013.970000001</v>
      </c>
      <c r="K211" s="37">
        <v>10872037.52</v>
      </c>
      <c r="L211" s="35">
        <f t="shared" si="112"/>
        <v>2725217.5199999996</v>
      </c>
      <c r="M211" s="38">
        <f t="shared" si="107"/>
        <v>33.451303944361115</v>
      </c>
      <c r="N211" s="38">
        <f t="shared" si="113"/>
        <v>-33976.450000001118</v>
      </c>
      <c r="O211" s="34">
        <f t="shared" si="108"/>
        <v>-0.3115386620030165</v>
      </c>
    </row>
    <row r="212" spans="1:15" x14ac:dyDescent="0.25">
      <c r="A212" s="29"/>
      <c r="B212" s="57"/>
      <c r="C212" s="58">
        <v>35200</v>
      </c>
      <c r="D212" s="59" t="s">
        <v>188</v>
      </c>
      <c r="E212" s="60"/>
      <c r="F212" s="61">
        <f t="shared" ref="F212:L212" si="117">SUM(F213)</f>
        <v>616652</v>
      </c>
      <c r="G212" s="62">
        <f t="shared" si="117"/>
        <v>0</v>
      </c>
      <c r="H212" s="63">
        <f t="shared" si="117"/>
        <v>0</v>
      </c>
      <c r="I212" s="62">
        <f t="shared" si="117"/>
        <v>0</v>
      </c>
      <c r="J212" s="64">
        <f t="shared" si="117"/>
        <v>616652</v>
      </c>
      <c r="K212" s="65">
        <f t="shared" si="117"/>
        <v>641096.04</v>
      </c>
      <c r="L212" s="63">
        <f t="shared" si="117"/>
        <v>24444.040000000037</v>
      </c>
      <c r="M212" s="66">
        <f t="shared" si="107"/>
        <v>3.9639926571226596</v>
      </c>
      <c r="N212" s="66">
        <f>SUM(N213)</f>
        <v>24444.040000000037</v>
      </c>
      <c r="O212" s="62">
        <f t="shared" si="108"/>
        <v>3.9639926571226596</v>
      </c>
    </row>
    <row r="213" spans="1:15" ht="45" x14ac:dyDescent="0.25">
      <c r="A213" s="29"/>
      <c r="B213" s="30"/>
      <c r="C213" s="57"/>
      <c r="D213" s="67">
        <v>35201</v>
      </c>
      <c r="E213" s="68" t="s">
        <v>189</v>
      </c>
      <c r="F213" s="33">
        <v>616652</v>
      </c>
      <c r="G213" s="34">
        <v>0</v>
      </c>
      <c r="H213" s="35">
        <v>0</v>
      </c>
      <c r="I213" s="34">
        <v>0</v>
      </c>
      <c r="J213" s="36">
        <f t="shared" si="111"/>
        <v>616652</v>
      </c>
      <c r="K213" s="37">
        <v>641096.04</v>
      </c>
      <c r="L213" s="35">
        <f t="shared" si="112"/>
        <v>24444.040000000037</v>
      </c>
      <c r="M213" s="38">
        <f t="shared" si="107"/>
        <v>3.9639926571226596</v>
      </c>
      <c r="N213" s="38">
        <f t="shared" si="113"/>
        <v>24444.040000000037</v>
      </c>
      <c r="O213" s="34">
        <f t="shared" si="108"/>
        <v>3.9639926571226596</v>
      </c>
    </row>
    <row r="214" spans="1:15" x14ac:dyDescent="0.25">
      <c r="A214" s="29"/>
      <c r="B214" s="57"/>
      <c r="C214" s="58">
        <v>35300</v>
      </c>
      <c r="D214" s="59" t="s">
        <v>190</v>
      </c>
      <c r="E214" s="60"/>
      <c r="F214" s="61">
        <f t="shared" ref="F214:L214" si="118">SUM(F215)</f>
        <v>1806091</v>
      </c>
      <c r="G214" s="62">
        <f t="shared" si="118"/>
        <v>183852.23</v>
      </c>
      <c r="H214" s="63">
        <f t="shared" si="118"/>
        <v>0</v>
      </c>
      <c r="I214" s="62">
        <f t="shared" si="118"/>
        <v>0</v>
      </c>
      <c r="J214" s="64">
        <f t="shared" si="118"/>
        <v>1989943.23</v>
      </c>
      <c r="K214" s="65">
        <f t="shared" si="118"/>
        <v>1822376.04</v>
      </c>
      <c r="L214" s="63">
        <f t="shared" si="118"/>
        <v>16285.040000000037</v>
      </c>
      <c r="M214" s="66">
        <f t="shared" si="107"/>
        <v>0.90167328224325161</v>
      </c>
      <c r="N214" s="66">
        <f>SUM(N215)</f>
        <v>-167567.18999999994</v>
      </c>
      <c r="O214" s="62">
        <f t="shared" si="108"/>
        <v>-8.4207020317861065</v>
      </c>
    </row>
    <row r="215" spans="1:15" ht="60" x14ac:dyDescent="0.25">
      <c r="A215" s="29"/>
      <c r="B215" s="30"/>
      <c r="C215" s="57"/>
      <c r="D215" s="67">
        <v>35301</v>
      </c>
      <c r="E215" s="68" t="s">
        <v>190</v>
      </c>
      <c r="F215" s="33">
        <v>1806091</v>
      </c>
      <c r="G215" s="34">
        <v>183852.23</v>
      </c>
      <c r="H215" s="35">
        <v>0</v>
      </c>
      <c r="I215" s="34">
        <v>0</v>
      </c>
      <c r="J215" s="36">
        <f t="shared" si="111"/>
        <v>1989943.23</v>
      </c>
      <c r="K215" s="37">
        <v>1822376.04</v>
      </c>
      <c r="L215" s="35">
        <f t="shared" si="112"/>
        <v>16285.040000000037</v>
      </c>
      <c r="M215" s="38">
        <f t="shared" si="107"/>
        <v>0.90167328224325161</v>
      </c>
      <c r="N215" s="38">
        <f t="shared" si="113"/>
        <v>-167567.18999999994</v>
      </c>
      <c r="O215" s="34">
        <f t="shared" si="108"/>
        <v>-8.4207020317861065</v>
      </c>
    </row>
    <row r="216" spans="1:15" hidden="1" x14ac:dyDescent="0.25">
      <c r="A216" s="29"/>
      <c r="B216" s="57"/>
      <c r="C216" s="58">
        <v>35400</v>
      </c>
      <c r="D216" s="59" t="s">
        <v>191</v>
      </c>
      <c r="E216" s="60"/>
      <c r="F216" s="61">
        <f t="shared" ref="F216:L216" si="119">SUM(F217)</f>
        <v>0</v>
      </c>
      <c r="G216" s="62">
        <f t="shared" si="119"/>
        <v>0</v>
      </c>
      <c r="H216" s="63">
        <f t="shared" si="119"/>
        <v>0</v>
      </c>
      <c r="I216" s="62">
        <f t="shared" si="119"/>
        <v>0</v>
      </c>
      <c r="J216" s="64">
        <f t="shared" si="119"/>
        <v>0</v>
      </c>
      <c r="K216" s="65">
        <f t="shared" si="119"/>
        <v>0</v>
      </c>
      <c r="L216" s="63">
        <f t="shared" si="119"/>
        <v>0</v>
      </c>
      <c r="M216" s="66" t="e">
        <f t="shared" si="107"/>
        <v>#DIV/0!</v>
      </c>
      <c r="N216" s="66">
        <f>SUM(N217)</f>
        <v>0</v>
      </c>
      <c r="O216" s="62" t="e">
        <f t="shared" si="108"/>
        <v>#DIV/0!</v>
      </c>
    </row>
    <row r="217" spans="1:15" ht="60" hidden="1" x14ac:dyDescent="0.25">
      <c r="A217" s="29"/>
      <c r="B217" s="30"/>
      <c r="C217" s="57"/>
      <c r="D217" s="67">
        <v>35401</v>
      </c>
      <c r="E217" s="68" t="s">
        <v>191</v>
      </c>
      <c r="F217" s="33">
        <v>0</v>
      </c>
      <c r="G217" s="34">
        <v>0</v>
      </c>
      <c r="H217" s="35">
        <v>0</v>
      </c>
      <c r="I217" s="34">
        <v>0</v>
      </c>
      <c r="J217" s="36">
        <f t="shared" si="111"/>
        <v>0</v>
      </c>
      <c r="K217" s="37"/>
      <c r="L217" s="35">
        <f t="shared" si="112"/>
        <v>0</v>
      </c>
      <c r="M217" s="38" t="e">
        <f t="shared" si="107"/>
        <v>#DIV/0!</v>
      </c>
      <c r="N217" s="38">
        <f t="shared" si="113"/>
        <v>0</v>
      </c>
      <c r="O217" s="34" t="e">
        <f t="shared" si="108"/>
        <v>#DIV/0!</v>
      </c>
    </row>
    <row r="218" spans="1:15" x14ac:dyDescent="0.25">
      <c r="A218" s="29"/>
      <c r="B218" s="57"/>
      <c r="C218" s="58">
        <v>35500</v>
      </c>
      <c r="D218" s="59" t="s">
        <v>192</v>
      </c>
      <c r="E218" s="60"/>
      <c r="F218" s="61">
        <f t="shared" ref="F218:L218" si="120">SUM(F219)</f>
        <v>1914000</v>
      </c>
      <c r="G218" s="62">
        <f t="shared" si="120"/>
        <v>0</v>
      </c>
      <c r="H218" s="63">
        <f t="shared" si="120"/>
        <v>0</v>
      </c>
      <c r="I218" s="62">
        <f t="shared" si="120"/>
        <v>0</v>
      </c>
      <c r="J218" s="64">
        <f t="shared" si="120"/>
        <v>1914000</v>
      </c>
      <c r="K218" s="65">
        <f t="shared" si="120"/>
        <v>2390799.96</v>
      </c>
      <c r="L218" s="63">
        <f t="shared" si="120"/>
        <v>476799.95999999996</v>
      </c>
      <c r="M218" s="66">
        <f t="shared" si="107"/>
        <v>24.911178683385586</v>
      </c>
      <c r="N218" s="66">
        <f>SUM(N219)</f>
        <v>476799.95999999996</v>
      </c>
      <c r="O218" s="62">
        <f t="shared" si="108"/>
        <v>24.911178683385586</v>
      </c>
    </row>
    <row r="219" spans="1:15" ht="30" x14ac:dyDescent="0.25">
      <c r="A219" s="29"/>
      <c r="B219" s="30"/>
      <c r="C219" s="57"/>
      <c r="D219" s="67">
        <v>35501</v>
      </c>
      <c r="E219" s="68" t="s">
        <v>192</v>
      </c>
      <c r="F219" s="33">
        <v>1914000</v>
      </c>
      <c r="G219" s="34">
        <v>0</v>
      </c>
      <c r="H219" s="35">
        <v>0</v>
      </c>
      <c r="I219" s="34">
        <v>0</v>
      </c>
      <c r="J219" s="36">
        <f t="shared" si="111"/>
        <v>1914000</v>
      </c>
      <c r="K219" s="37">
        <v>2390799.96</v>
      </c>
      <c r="L219" s="35">
        <f t="shared" si="112"/>
        <v>476799.95999999996</v>
      </c>
      <c r="M219" s="38">
        <f t="shared" si="107"/>
        <v>24.911178683385586</v>
      </c>
      <c r="N219" s="38">
        <f t="shared" si="113"/>
        <v>476799.95999999996</v>
      </c>
      <c r="O219" s="34">
        <f t="shared" si="108"/>
        <v>24.911178683385586</v>
      </c>
    </row>
    <row r="220" spans="1:15" x14ac:dyDescent="0.25">
      <c r="A220" s="29"/>
      <c r="B220" s="57"/>
      <c r="C220" s="58">
        <v>35700</v>
      </c>
      <c r="D220" s="59" t="s">
        <v>193</v>
      </c>
      <c r="E220" s="60"/>
      <c r="F220" s="61">
        <f t="shared" ref="F220:L220" si="121">SUM(F221:F224)</f>
        <v>6827328</v>
      </c>
      <c r="G220" s="62">
        <f t="shared" si="121"/>
        <v>0</v>
      </c>
      <c r="H220" s="63">
        <f t="shared" si="121"/>
        <v>0</v>
      </c>
      <c r="I220" s="62">
        <f t="shared" si="121"/>
        <v>400000</v>
      </c>
      <c r="J220" s="64">
        <f t="shared" si="121"/>
        <v>7227328</v>
      </c>
      <c r="K220" s="65">
        <f t="shared" si="121"/>
        <v>6896877.4799999995</v>
      </c>
      <c r="L220" s="63">
        <f t="shared" si="121"/>
        <v>69549.479999999981</v>
      </c>
      <c r="M220" s="66">
        <f t="shared" si="107"/>
        <v>1.0186925250991266</v>
      </c>
      <c r="N220" s="66">
        <f>SUM(N221:N224)</f>
        <v>-330450.52</v>
      </c>
      <c r="O220" s="62">
        <f t="shared" si="108"/>
        <v>-4.5722363783683306</v>
      </c>
    </row>
    <row r="221" spans="1:15" ht="60" x14ac:dyDescent="0.25">
      <c r="A221" s="29"/>
      <c r="B221" s="30"/>
      <c r="C221" s="57"/>
      <c r="D221" s="67">
        <v>35704</v>
      </c>
      <c r="E221" s="68" t="s">
        <v>194</v>
      </c>
      <c r="F221" s="33">
        <v>2915940</v>
      </c>
      <c r="G221" s="34">
        <v>0</v>
      </c>
      <c r="H221" s="35">
        <v>0</v>
      </c>
      <c r="I221" s="34">
        <v>400000</v>
      </c>
      <c r="J221" s="36">
        <f t="shared" si="111"/>
        <v>3315940</v>
      </c>
      <c r="K221" s="37">
        <v>3372429.96</v>
      </c>
      <c r="L221" s="35">
        <f t="shared" si="112"/>
        <v>456489.95999999996</v>
      </c>
      <c r="M221" s="38">
        <f t="shared" si="107"/>
        <v>15.654984670466476</v>
      </c>
      <c r="N221" s="38">
        <f t="shared" si="113"/>
        <v>56489.959999999963</v>
      </c>
      <c r="O221" s="34">
        <f t="shared" si="108"/>
        <v>1.7035881228248968</v>
      </c>
    </row>
    <row r="222" spans="1:15" ht="60" x14ac:dyDescent="0.25">
      <c r="A222" s="29"/>
      <c r="B222" s="30"/>
      <c r="C222" s="57"/>
      <c r="D222" s="67">
        <v>35705</v>
      </c>
      <c r="E222" s="68" t="s">
        <v>195</v>
      </c>
      <c r="F222" s="33">
        <v>77000</v>
      </c>
      <c r="G222" s="34">
        <v>0</v>
      </c>
      <c r="H222" s="35">
        <v>0</v>
      </c>
      <c r="I222" s="34">
        <v>0</v>
      </c>
      <c r="J222" s="36">
        <f t="shared" si="111"/>
        <v>77000</v>
      </c>
      <c r="K222" s="37">
        <v>223760.04</v>
      </c>
      <c r="L222" s="35">
        <f t="shared" si="112"/>
        <v>146760.04</v>
      </c>
      <c r="M222" s="38">
        <f t="shared" si="107"/>
        <v>190.59745454545453</v>
      </c>
      <c r="N222" s="38">
        <f t="shared" si="113"/>
        <v>146760.04</v>
      </c>
      <c r="O222" s="34">
        <f t="shared" si="108"/>
        <v>190.59745454545453</v>
      </c>
    </row>
    <row r="223" spans="1:15" ht="60" x14ac:dyDescent="0.25">
      <c r="A223" s="29"/>
      <c r="B223" s="30"/>
      <c r="C223" s="57"/>
      <c r="D223" s="67">
        <v>35706</v>
      </c>
      <c r="E223" s="68" t="s">
        <v>196</v>
      </c>
      <c r="F223" s="33">
        <v>2833612</v>
      </c>
      <c r="G223" s="34">
        <v>0</v>
      </c>
      <c r="H223" s="35">
        <v>0</v>
      </c>
      <c r="I223" s="34">
        <v>0</v>
      </c>
      <c r="J223" s="36">
        <f t="shared" si="111"/>
        <v>2833612</v>
      </c>
      <c r="K223" s="37">
        <v>2967107.52</v>
      </c>
      <c r="L223" s="35">
        <f t="shared" si="112"/>
        <v>133495.52000000002</v>
      </c>
      <c r="M223" s="38">
        <f t="shared" si="107"/>
        <v>4.7111432334419874</v>
      </c>
      <c r="N223" s="38">
        <f t="shared" si="113"/>
        <v>133495.52000000002</v>
      </c>
      <c r="O223" s="34">
        <f t="shared" si="108"/>
        <v>4.7111432334419874</v>
      </c>
    </row>
    <row r="224" spans="1:15" ht="45" x14ac:dyDescent="0.25">
      <c r="A224" s="29"/>
      <c r="B224" s="30"/>
      <c r="C224" s="57"/>
      <c r="D224" s="67">
        <v>35708</v>
      </c>
      <c r="E224" s="68" t="s">
        <v>197</v>
      </c>
      <c r="F224" s="33">
        <v>1000776</v>
      </c>
      <c r="G224" s="34">
        <v>0</v>
      </c>
      <c r="H224" s="35">
        <v>0</v>
      </c>
      <c r="I224" s="34">
        <v>0</v>
      </c>
      <c r="J224" s="36">
        <f t="shared" si="111"/>
        <v>1000776</v>
      </c>
      <c r="K224" s="37">
        <v>333579.96000000002</v>
      </c>
      <c r="L224" s="35">
        <f t="shared" si="112"/>
        <v>-667196.04</v>
      </c>
      <c r="M224" s="38">
        <f t="shared" si="107"/>
        <v>-66.667869733087116</v>
      </c>
      <c r="N224" s="38">
        <f t="shared" si="113"/>
        <v>-667196.04</v>
      </c>
      <c r="O224" s="34">
        <f t="shared" si="108"/>
        <v>-66.667869733087116</v>
      </c>
    </row>
    <row r="225" spans="1:15" x14ac:dyDescent="0.25">
      <c r="A225" s="29"/>
      <c r="B225" s="57"/>
      <c r="C225" s="58">
        <v>35800</v>
      </c>
      <c r="D225" s="59" t="s">
        <v>198</v>
      </c>
      <c r="E225" s="60"/>
      <c r="F225" s="61">
        <f t="shared" ref="F225:L225" si="122">SUM(F226:F228)</f>
        <v>4599802.0199999996</v>
      </c>
      <c r="G225" s="62">
        <f t="shared" si="122"/>
        <v>0</v>
      </c>
      <c r="H225" s="63">
        <f t="shared" si="122"/>
        <v>-10000.02</v>
      </c>
      <c r="I225" s="62">
        <f t="shared" si="122"/>
        <v>100000</v>
      </c>
      <c r="J225" s="64">
        <f t="shared" si="122"/>
        <v>4689802</v>
      </c>
      <c r="K225" s="65">
        <f t="shared" si="122"/>
        <v>6210081.040000001</v>
      </c>
      <c r="L225" s="63">
        <f t="shared" si="122"/>
        <v>1610279.0200000005</v>
      </c>
      <c r="M225" s="66">
        <f t="shared" si="107"/>
        <v>35.00757234764643</v>
      </c>
      <c r="N225" s="66">
        <f>SUM(N226:N228)</f>
        <v>1520279.0400000003</v>
      </c>
      <c r="O225" s="62">
        <f t="shared" si="108"/>
        <v>32.416699894793027</v>
      </c>
    </row>
    <row r="226" spans="1:15" x14ac:dyDescent="0.25">
      <c r="A226" s="29"/>
      <c r="B226" s="30"/>
      <c r="C226" s="57"/>
      <c r="D226" s="67">
        <v>35801</v>
      </c>
      <c r="E226" s="68" t="s">
        <v>199</v>
      </c>
      <c r="F226" s="33">
        <v>1500372</v>
      </c>
      <c r="G226" s="34">
        <v>0</v>
      </c>
      <c r="H226" s="35">
        <v>0</v>
      </c>
      <c r="I226" s="34">
        <v>100000</v>
      </c>
      <c r="J226" s="36">
        <f t="shared" si="111"/>
        <v>1600372</v>
      </c>
      <c r="K226" s="37">
        <v>2390313.6</v>
      </c>
      <c r="L226" s="35">
        <f t="shared" si="112"/>
        <v>889941.60000000009</v>
      </c>
      <c r="M226" s="38">
        <f t="shared" si="107"/>
        <v>59.314729946973159</v>
      </c>
      <c r="N226" s="38">
        <f t="shared" si="113"/>
        <v>789941.60000000009</v>
      </c>
      <c r="O226" s="34">
        <f t="shared" si="108"/>
        <v>49.359873829334674</v>
      </c>
    </row>
    <row r="227" spans="1:15" x14ac:dyDescent="0.25">
      <c r="A227" s="29"/>
      <c r="B227" s="30"/>
      <c r="C227" s="57"/>
      <c r="D227" s="67">
        <v>35802</v>
      </c>
      <c r="E227" s="68" t="s">
        <v>200</v>
      </c>
      <c r="F227" s="33">
        <v>27593.02</v>
      </c>
      <c r="G227" s="34">
        <v>0</v>
      </c>
      <c r="H227" s="35">
        <v>-10000.02</v>
      </c>
      <c r="I227" s="34">
        <v>0</v>
      </c>
      <c r="J227" s="36">
        <f t="shared" si="111"/>
        <v>17593</v>
      </c>
      <c r="K227" s="37">
        <v>29593.200000000001</v>
      </c>
      <c r="L227" s="35">
        <f t="shared" si="112"/>
        <v>2000.1800000000003</v>
      </c>
      <c r="M227" s="38">
        <f t="shared" si="107"/>
        <v>7.2488622122551334</v>
      </c>
      <c r="N227" s="38">
        <f t="shared" si="113"/>
        <v>12000.2</v>
      </c>
      <c r="O227" s="34">
        <f t="shared" si="108"/>
        <v>68.210083555959756</v>
      </c>
    </row>
    <row r="228" spans="1:15" ht="30" x14ac:dyDescent="0.25">
      <c r="A228" s="29"/>
      <c r="B228" s="30"/>
      <c r="C228" s="57"/>
      <c r="D228" s="67">
        <v>35804</v>
      </c>
      <c r="E228" s="68" t="s">
        <v>201</v>
      </c>
      <c r="F228" s="33">
        <v>3071837</v>
      </c>
      <c r="G228" s="34">
        <v>0</v>
      </c>
      <c r="H228" s="35">
        <v>0</v>
      </c>
      <c r="I228" s="34">
        <v>0</v>
      </c>
      <c r="J228" s="36">
        <f t="shared" si="111"/>
        <v>3071837</v>
      </c>
      <c r="K228" s="37">
        <v>3790174.24</v>
      </c>
      <c r="L228" s="35">
        <f t="shared" si="112"/>
        <v>718337.24000000022</v>
      </c>
      <c r="M228" s="38">
        <f t="shared" si="107"/>
        <v>23.384614483125247</v>
      </c>
      <c r="N228" s="38">
        <f t="shared" si="113"/>
        <v>718337.24000000022</v>
      </c>
      <c r="O228" s="34">
        <f t="shared" si="108"/>
        <v>23.384614483125247</v>
      </c>
    </row>
    <row r="229" spans="1:15" x14ac:dyDescent="0.25">
      <c r="A229" s="29"/>
      <c r="B229" s="57"/>
      <c r="C229" s="58">
        <v>35900</v>
      </c>
      <c r="D229" s="59" t="s">
        <v>202</v>
      </c>
      <c r="E229" s="60"/>
      <c r="F229" s="61">
        <f t="shared" ref="F229:L229" si="123">SUM(F230:F231)</f>
        <v>614613</v>
      </c>
      <c r="G229" s="62">
        <f t="shared" si="123"/>
        <v>0</v>
      </c>
      <c r="H229" s="63">
        <f t="shared" si="123"/>
        <v>0</v>
      </c>
      <c r="I229" s="62">
        <f t="shared" si="123"/>
        <v>250000</v>
      </c>
      <c r="J229" s="64">
        <f t="shared" si="123"/>
        <v>864613</v>
      </c>
      <c r="K229" s="65">
        <f t="shared" si="123"/>
        <v>965364</v>
      </c>
      <c r="L229" s="63">
        <f t="shared" si="123"/>
        <v>350751</v>
      </c>
      <c r="M229" s="66">
        <f t="shared" si="107"/>
        <v>57.068594383782965</v>
      </c>
      <c r="N229" s="66">
        <f>SUM(N230:N231)</f>
        <v>100751</v>
      </c>
      <c r="O229" s="62">
        <f t="shared" si="108"/>
        <v>11.652727867843765</v>
      </c>
    </row>
    <row r="230" spans="1:15" x14ac:dyDescent="0.25">
      <c r="A230" s="29"/>
      <c r="B230" s="30"/>
      <c r="C230" s="57"/>
      <c r="D230" s="67">
        <v>35901</v>
      </c>
      <c r="E230" s="68" t="s">
        <v>203</v>
      </c>
      <c r="F230" s="33">
        <v>287332</v>
      </c>
      <c r="G230" s="34">
        <v>0</v>
      </c>
      <c r="H230" s="35">
        <v>0</v>
      </c>
      <c r="I230" s="34">
        <v>150000</v>
      </c>
      <c r="J230" s="36">
        <f t="shared" si="111"/>
        <v>437332</v>
      </c>
      <c r="K230" s="37">
        <v>538164</v>
      </c>
      <c r="L230" s="35">
        <f t="shared" si="112"/>
        <v>250832</v>
      </c>
      <c r="M230" s="38">
        <f t="shared" si="107"/>
        <v>87.296924811716053</v>
      </c>
      <c r="N230" s="38">
        <f t="shared" si="113"/>
        <v>100832</v>
      </c>
      <c r="O230" s="34">
        <f t="shared" si="108"/>
        <v>23.056167854170283</v>
      </c>
    </row>
    <row r="231" spans="1:15" x14ac:dyDescent="0.25">
      <c r="A231" s="29"/>
      <c r="B231" s="30"/>
      <c r="C231" s="57"/>
      <c r="D231" s="67">
        <v>35902</v>
      </c>
      <c r="E231" s="68" t="s">
        <v>204</v>
      </c>
      <c r="F231" s="33">
        <v>327281</v>
      </c>
      <c r="G231" s="34">
        <v>0</v>
      </c>
      <c r="H231" s="35">
        <v>0</v>
      </c>
      <c r="I231" s="34">
        <v>100000</v>
      </c>
      <c r="J231" s="36">
        <f t="shared" si="111"/>
        <v>427281</v>
      </c>
      <c r="K231" s="37">
        <v>427200</v>
      </c>
      <c r="L231" s="35">
        <f t="shared" si="112"/>
        <v>99919</v>
      </c>
      <c r="M231" s="38">
        <f t="shared" si="107"/>
        <v>30.530033824144994</v>
      </c>
      <c r="N231" s="38">
        <f t="shared" si="113"/>
        <v>-81</v>
      </c>
      <c r="O231" s="34">
        <f t="shared" si="108"/>
        <v>-1.895707976717631E-2</v>
      </c>
    </row>
    <row r="232" spans="1:15" x14ac:dyDescent="0.25">
      <c r="A232" s="29"/>
      <c r="B232" s="48">
        <v>36000</v>
      </c>
      <c r="C232" s="49" t="s">
        <v>205</v>
      </c>
      <c r="D232" s="49"/>
      <c r="E232" s="50"/>
      <c r="F232" s="51">
        <f t="shared" ref="F232:L232" si="124">SUM(F233,F235)</f>
        <v>0</v>
      </c>
      <c r="G232" s="52">
        <f t="shared" si="124"/>
        <v>0</v>
      </c>
      <c r="H232" s="51">
        <f t="shared" si="124"/>
        <v>0</v>
      </c>
      <c r="I232" s="52">
        <f t="shared" si="124"/>
        <v>0</v>
      </c>
      <c r="J232" s="51">
        <f t="shared" si="124"/>
        <v>0</v>
      </c>
      <c r="K232" s="52">
        <f t="shared" si="124"/>
        <v>10000</v>
      </c>
      <c r="L232" s="53">
        <f t="shared" si="124"/>
        <v>10000</v>
      </c>
      <c r="M232" s="56" t="e">
        <f t="shared" si="107"/>
        <v>#DIV/0!</v>
      </c>
      <c r="N232" s="56">
        <f>SUM(N233,N235)</f>
        <v>10000</v>
      </c>
      <c r="O232" s="52" t="e">
        <f t="shared" si="108"/>
        <v>#DIV/0!</v>
      </c>
    </row>
    <row r="233" spans="1:15" hidden="1" x14ac:dyDescent="0.25">
      <c r="A233" s="29"/>
      <c r="B233" s="57"/>
      <c r="C233" s="58">
        <v>36100</v>
      </c>
      <c r="D233" s="59" t="s">
        <v>206</v>
      </c>
      <c r="E233" s="60"/>
      <c r="F233" s="61">
        <f>SUM(F234)</f>
        <v>0</v>
      </c>
      <c r="G233" s="62">
        <f t="shared" ref="G233:N233" si="125">SUM(G234)</f>
        <v>0</v>
      </c>
      <c r="H233" s="63">
        <f t="shared" si="125"/>
        <v>0</v>
      </c>
      <c r="I233" s="62">
        <f t="shared" si="125"/>
        <v>0</v>
      </c>
      <c r="J233" s="64">
        <f t="shared" si="125"/>
        <v>0</v>
      </c>
      <c r="K233" s="65">
        <f t="shared" si="125"/>
        <v>0</v>
      </c>
      <c r="L233" s="63">
        <f t="shared" si="125"/>
        <v>0</v>
      </c>
      <c r="M233" s="66" t="e">
        <f t="shared" si="107"/>
        <v>#DIV/0!</v>
      </c>
      <c r="N233" s="66">
        <f t="shared" si="125"/>
        <v>0</v>
      </c>
      <c r="O233" s="62" t="e">
        <f t="shared" si="108"/>
        <v>#DIV/0!</v>
      </c>
    </row>
    <row r="234" spans="1:15" ht="30" hidden="1" x14ac:dyDescent="0.25">
      <c r="A234" s="29"/>
      <c r="B234" s="30"/>
      <c r="C234" s="57"/>
      <c r="D234" s="67">
        <v>36101</v>
      </c>
      <c r="E234" s="68" t="s">
        <v>207</v>
      </c>
      <c r="F234" s="33">
        <v>0</v>
      </c>
      <c r="G234" s="34">
        <v>0</v>
      </c>
      <c r="H234" s="35">
        <v>0</v>
      </c>
      <c r="I234" s="34">
        <v>0</v>
      </c>
      <c r="J234" s="36">
        <f t="shared" si="111"/>
        <v>0</v>
      </c>
      <c r="K234" s="37">
        <v>0</v>
      </c>
      <c r="L234" s="35">
        <f t="shared" si="112"/>
        <v>0</v>
      </c>
      <c r="M234" s="38" t="e">
        <f t="shared" si="107"/>
        <v>#DIV/0!</v>
      </c>
      <c r="N234" s="38">
        <f t="shared" si="113"/>
        <v>0</v>
      </c>
      <c r="O234" s="34" t="e">
        <f t="shared" si="108"/>
        <v>#DIV/0!</v>
      </c>
    </row>
    <row r="235" spans="1:15" x14ac:dyDescent="0.25">
      <c r="A235" s="29"/>
      <c r="B235" s="57"/>
      <c r="C235" s="58">
        <v>36600</v>
      </c>
      <c r="D235" s="59" t="s">
        <v>208</v>
      </c>
      <c r="E235" s="60"/>
      <c r="F235" s="61">
        <f>SUM(F236)</f>
        <v>0</v>
      </c>
      <c r="G235" s="62">
        <f t="shared" ref="G235:O235" si="126">SUM(G236)</f>
        <v>0</v>
      </c>
      <c r="H235" s="63">
        <f t="shared" si="126"/>
        <v>0</v>
      </c>
      <c r="I235" s="62">
        <f t="shared" si="126"/>
        <v>0</v>
      </c>
      <c r="J235" s="64">
        <f t="shared" si="126"/>
        <v>0</v>
      </c>
      <c r="K235" s="65">
        <f t="shared" si="126"/>
        <v>10000</v>
      </c>
      <c r="L235" s="63">
        <f t="shared" si="126"/>
        <v>10000</v>
      </c>
      <c r="M235" s="66" t="e">
        <f t="shared" si="126"/>
        <v>#DIV/0!</v>
      </c>
      <c r="N235" s="66">
        <f t="shared" si="126"/>
        <v>10000</v>
      </c>
      <c r="O235" s="62" t="e">
        <f t="shared" si="126"/>
        <v>#DIV/0!</v>
      </c>
    </row>
    <row r="236" spans="1:15" ht="60" x14ac:dyDescent="0.25">
      <c r="A236" s="29"/>
      <c r="B236" s="30"/>
      <c r="C236" s="57"/>
      <c r="D236" s="67">
        <v>36601</v>
      </c>
      <c r="E236" s="68" t="s">
        <v>208</v>
      </c>
      <c r="F236" s="33">
        <v>0</v>
      </c>
      <c r="G236" s="34">
        <v>0</v>
      </c>
      <c r="H236" s="35">
        <v>0</v>
      </c>
      <c r="I236" s="34">
        <v>0</v>
      </c>
      <c r="J236" s="36">
        <f t="shared" si="111"/>
        <v>0</v>
      </c>
      <c r="K236" s="37">
        <v>10000</v>
      </c>
      <c r="L236" s="35">
        <f t="shared" ref="L236" si="127">K236-F236</f>
        <v>10000</v>
      </c>
      <c r="M236" s="38" t="e">
        <f t="shared" ref="M236" si="128">(K236*100/F236)-100</f>
        <v>#DIV/0!</v>
      </c>
      <c r="N236" s="38">
        <f t="shared" ref="N236" si="129">K236-J236</f>
        <v>10000</v>
      </c>
      <c r="O236" s="34" t="e">
        <f t="shared" ref="O236" si="130">(K236*100/J236)-100</f>
        <v>#DIV/0!</v>
      </c>
    </row>
    <row r="237" spans="1:15" x14ac:dyDescent="0.25">
      <c r="A237" s="29"/>
      <c r="B237" s="48">
        <v>37000</v>
      </c>
      <c r="C237" s="49" t="s">
        <v>209</v>
      </c>
      <c r="D237" s="49"/>
      <c r="E237" s="50"/>
      <c r="F237" s="51">
        <f t="shared" ref="F237:L237" si="131">SUM(F238,F240,F243,F247,F250)</f>
        <v>3350541.84</v>
      </c>
      <c r="G237" s="52">
        <f t="shared" si="131"/>
        <v>0</v>
      </c>
      <c r="H237" s="53">
        <f t="shared" si="131"/>
        <v>-400000</v>
      </c>
      <c r="I237" s="52">
        <f t="shared" si="131"/>
        <v>450000</v>
      </c>
      <c r="J237" s="54">
        <f t="shared" si="131"/>
        <v>3400541.84</v>
      </c>
      <c r="K237" s="55">
        <f t="shared" si="131"/>
        <v>4292782.0800000001</v>
      </c>
      <c r="L237" s="53">
        <f t="shared" si="131"/>
        <v>942240.24</v>
      </c>
      <c r="M237" s="56">
        <f t="shared" si="107"/>
        <v>28.12202577956765</v>
      </c>
      <c r="N237" s="56">
        <f>SUM(N238,N240,N243,N247,N250)</f>
        <v>892240.23999999976</v>
      </c>
      <c r="O237" s="52">
        <f t="shared" si="108"/>
        <v>26.238178560390836</v>
      </c>
    </row>
    <row r="238" spans="1:15" x14ac:dyDescent="0.25">
      <c r="A238" s="29"/>
      <c r="B238" s="57"/>
      <c r="C238" s="58">
        <v>37100</v>
      </c>
      <c r="D238" s="59" t="s">
        <v>210</v>
      </c>
      <c r="E238" s="60"/>
      <c r="F238" s="61">
        <f t="shared" ref="F238:L238" si="132">SUM(F239)</f>
        <v>605000</v>
      </c>
      <c r="G238" s="62">
        <f t="shared" si="132"/>
        <v>0</v>
      </c>
      <c r="H238" s="63">
        <f t="shared" si="132"/>
        <v>-100000</v>
      </c>
      <c r="I238" s="62">
        <f t="shared" si="132"/>
        <v>0</v>
      </c>
      <c r="J238" s="64">
        <f t="shared" si="132"/>
        <v>505000</v>
      </c>
      <c r="K238" s="65">
        <f t="shared" si="132"/>
        <v>687440</v>
      </c>
      <c r="L238" s="63">
        <f t="shared" si="132"/>
        <v>82440</v>
      </c>
      <c r="M238" s="66">
        <f t="shared" si="107"/>
        <v>13.626446280991729</v>
      </c>
      <c r="N238" s="66">
        <f>SUM(N239)</f>
        <v>182440</v>
      </c>
      <c r="O238" s="62">
        <f t="shared" si="108"/>
        <v>36.126732673267327</v>
      </c>
    </row>
    <row r="239" spans="1:15" x14ac:dyDescent="0.25">
      <c r="A239" s="29"/>
      <c r="B239" s="30"/>
      <c r="C239" s="57"/>
      <c r="D239" s="67">
        <v>37101</v>
      </c>
      <c r="E239" s="68" t="s">
        <v>210</v>
      </c>
      <c r="F239" s="33">
        <v>605000</v>
      </c>
      <c r="G239" s="34">
        <v>0</v>
      </c>
      <c r="H239" s="35">
        <v>-100000</v>
      </c>
      <c r="I239" s="34">
        <v>0</v>
      </c>
      <c r="J239" s="36">
        <f t="shared" si="111"/>
        <v>505000</v>
      </c>
      <c r="K239" s="37">
        <v>687440</v>
      </c>
      <c r="L239" s="35">
        <f t="shared" si="112"/>
        <v>82440</v>
      </c>
      <c r="M239" s="38">
        <f t="shared" si="107"/>
        <v>13.626446280991729</v>
      </c>
      <c r="N239" s="38">
        <f t="shared" si="113"/>
        <v>182440</v>
      </c>
      <c r="O239" s="34">
        <f t="shared" si="108"/>
        <v>36.126732673267327</v>
      </c>
    </row>
    <row r="240" spans="1:15" x14ac:dyDescent="0.25">
      <c r="A240" s="29"/>
      <c r="B240" s="57"/>
      <c r="C240" s="58">
        <v>37200</v>
      </c>
      <c r="D240" s="59" t="s">
        <v>211</v>
      </c>
      <c r="E240" s="60"/>
      <c r="F240" s="61">
        <f t="shared" ref="F240:L240" si="133">SUM(F241:F242)</f>
        <v>7700.04</v>
      </c>
      <c r="G240" s="62">
        <f t="shared" si="133"/>
        <v>0</v>
      </c>
      <c r="H240" s="63">
        <f t="shared" si="133"/>
        <v>0</v>
      </c>
      <c r="I240" s="62">
        <f t="shared" si="133"/>
        <v>0</v>
      </c>
      <c r="J240" s="64">
        <f t="shared" si="133"/>
        <v>7700.04</v>
      </c>
      <c r="K240" s="65">
        <f t="shared" si="133"/>
        <v>8007.96</v>
      </c>
      <c r="L240" s="63">
        <f t="shared" si="133"/>
        <v>307.92000000000007</v>
      </c>
      <c r="M240" s="66">
        <f t="shared" si="107"/>
        <v>3.9989402652453805</v>
      </c>
      <c r="N240" s="66">
        <f>SUM(N241:N242)</f>
        <v>307.92000000000007</v>
      </c>
      <c r="O240" s="62">
        <f t="shared" si="108"/>
        <v>3.9989402652453805</v>
      </c>
    </row>
    <row r="241" spans="1:15" x14ac:dyDescent="0.25">
      <c r="A241" s="29"/>
      <c r="B241" s="30"/>
      <c r="C241" s="57"/>
      <c r="D241" s="67">
        <v>37201</v>
      </c>
      <c r="E241" s="68" t="s">
        <v>211</v>
      </c>
      <c r="F241" s="33">
        <v>7700.04</v>
      </c>
      <c r="G241" s="34">
        <v>0</v>
      </c>
      <c r="H241" s="35">
        <v>0</v>
      </c>
      <c r="I241" s="34">
        <v>0</v>
      </c>
      <c r="J241" s="36">
        <f t="shared" si="111"/>
        <v>7700.04</v>
      </c>
      <c r="K241" s="37">
        <v>8007.96</v>
      </c>
      <c r="L241" s="35">
        <f t="shared" si="112"/>
        <v>307.92000000000007</v>
      </c>
      <c r="M241" s="38">
        <f t="shared" si="107"/>
        <v>3.9989402652453805</v>
      </c>
      <c r="N241" s="38">
        <f t="shared" si="113"/>
        <v>307.92000000000007</v>
      </c>
      <c r="O241" s="34">
        <f t="shared" si="108"/>
        <v>3.9989402652453805</v>
      </c>
    </row>
    <row r="242" spans="1:15" x14ac:dyDescent="0.25">
      <c r="A242" s="29"/>
      <c r="B242" s="30"/>
      <c r="C242" s="57"/>
      <c r="D242" s="67">
        <v>37202</v>
      </c>
      <c r="E242" s="68" t="s">
        <v>212</v>
      </c>
      <c r="F242" s="33">
        <v>0</v>
      </c>
      <c r="G242" s="34">
        <v>0</v>
      </c>
      <c r="H242" s="35">
        <v>0</v>
      </c>
      <c r="I242" s="34">
        <v>0</v>
      </c>
      <c r="J242" s="36">
        <f t="shared" si="111"/>
        <v>0</v>
      </c>
      <c r="K242" s="37"/>
      <c r="L242" s="35">
        <f t="shared" si="112"/>
        <v>0</v>
      </c>
      <c r="M242" s="38" t="e">
        <f t="shared" si="107"/>
        <v>#DIV/0!</v>
      </c>
      <c r="N242" s="38">
        <f t="shared" si="113"/>
        <v>0</v>
      </c>
      <c r="O242" s="34" t="e">
        <f t="shared" si="108"/>
        <v>#DIV/0!</v>
      </c>
    </row>
    <row r="243" spans="1:15" x14ac:dyDescent="0.25">
      <c r="A243" s="29"/>
      <c r="B243" s="57"/>
      <c r="C243" s="58">
        <v>37500</v>
      </c>
      <c r="D243" s="59" t="s">
        <v>213</v>
      </c>
      <c r="E243" s="60"/>
      <c r="F243" s="61">
        <f t="shared" ref="F243:L243" si="134">SUM(F244:F246)</f>
        <v>1945100.08</v>
      </c>
      <c r="G243" s="62">
        <f t="shared" si="134"/>
        <v>0</v>
      </c>
      <c r="H243" s="63">
        <f t="shared" si="134"/>
        <v>-200000</v>
      </c>
      <c r="I243" s="62">
        <f t="shared" si="134"/>
        <v>450000</v>
      </c>
      <c r="J243" s="64">
        <f t="shared" si="134"/>
        <v>2195100.08</v>
      </c>
      <c r="K243" s="65">
        <f t="shared" si="134"/>
        <v>2655750.04</v>
      </c>
      <c r="L243" s="63">
        <f t="shared" si="134"/>
        <v>710649.96</v>
      </c>
      <c r="M243" s="66">
        <f t="shared" si="107"/>
        <v>36.535393078591625</v>
      </c>
      <c r="N243" s="66">
        <f>SUM(N244:N246)</f>
        <v>460649.9599999999</v>
      </c>
      <c r="O243" s="62">
        <f t="shared" si="108"/>
        <v>20.985373933383485</v>
      </c>
    </row>
    <row r="244" spans="1:15" x14ac:dyDescent="0.25">
      <c r="A244" s="29"/>
      <c r="B244" s="30"/>
      <c r="C244" s="57"/>
      <c r="D244" s="67">
        <v>37501</v>
      </c>
      <c r="E244" s="68" t="s">
        <v>213</v>
      </c>
      <c r="F244" s="33">
        <v>1129100.08</v>
      </c>
      <c r="G244" s="34">
        <v>0</v>
      </c>
      <c r="H244" s="35">
        <v>-200000</v>
      </c>
      <c r="I244" s="34">
        <v>0</v>
      </c>
      <c r="J244" s="36">
        <f t="shared" si="111"/>
        <v>929100.08000000007</v>
      </c>
      <c r="K244" s="37">
        <v>1114150</v>
      </c>
      <c r="L244" s="35">
        <f t="shared" si="112"/>
        <v>-14950.080000000075</v>
      </c>
      <c r="M244" s="38">
        <f t="shared" si="107"/>
        <v>-1.3240704048130141</v>
      </c>
      <c r="N244" s="38">
        <f t="shared" si="113"/>
        <v>185049.91999999993</v>
      </c>
      <c r="O244" s="34">
        <f t="shared" si="108"/>
        <v>19.917113773147008</v>
      </c>
    </row>
    <row r="245" spans="1:15" x14ac:dyDescent="0.25">
      <c r="A245" s="29"/>
      <c r="B245" s="30"/>
      <c r="C245" s="57"/>
      <c r="D245" s="67">
        <v>37502</v>
      </c>
      <c r="E245" s="68" t="s">
        <v>214</v>
      </c>
      <c r="F245" s="33">
        <v>801000</v>
      </c>
      <c r="G245" s="34">
        <v>0</v>
      </c>
      <c r="H245" s="35">
        <v>0</v>
      </c>
      <c r="I245" s="34">
        <v>450000</v>
      </c>
      <c r="J245" s="36">
        <f t="shared" si="111"/>
        <v>1251000</v>
      </c>
      <c r="K245" s="37">
        <v>1521600</v>
      </c>
      <c r="L245" s="35">
        <f t="shared" si="112"/>
        <v>720600</v>
      </c>
      <c r="M245" s="38">
        <f t="shared" si="107"/>
        <v>89.962546816479403</v>
      </c>
      <c r="N245" s="38">
        <f t="shared" si="113"/>
        <v>270600</v>
      </c>
      <c r="O245" s="34">
        <f t="shared" si="108"/>
        <v>21.630695443645081</v>
      </c>
    </row>
    <row r="246" spans="1:15" ht="30" x14ac:dyDescent="0.25">
      <c r="A246" s="29"/>
      <c r="B246" s="30"/>
      <c r="C246" s="57"/>
      <c r="D246" s="67">
        <v>37503</v>
      </c>
      <c r="E246" s="68" t="s">
        <v>215</v>
      </c>
      <c r="F246" s="33">
        <v>15000</v>
      </c>
      <c r="G246" s="34">
        <v>0</v>
      </c>
      <c r="H246" s="35">
        <v>0</v>
      </c>
      <c r="I246" s="34">
        <v>0</v>
      </c>
      <c r="J246" s="36">
        <f t="shared" si="111"/>
        <v>15000</v>
      </c>
      <c r="K246" s="37">
        <v>20000.04</v>
      </c>
      <c r="L246" s="35">
        <f t="shared" si="112"/>
        <v>5000.0400000000009</v>
      </c>
      <c r="M246" s="38">
        <f t="shared" si="107"/>
        <v>33.33359999999999</v>
      </c>
      <c r="N246" s="38">
        <f t="shared" si="113"/>
        <v>5000.0400000000009</v>
      </c>
      <c r="O246" s="34">
        <f t="shared" si="108"/>
        <v>33.33359999999999</v>
      </c>
    </row>
    <row r="247" spans="1:15" hidden="1" x14ac:dyDescent="0.25">
      <c r="A247" s="29"/>
      <c r="B247" s="57"/>
      <c r="C247" s="58">
        <v>37600</v>
      </c>
      <c r="D247" s="59" t="s">
        <v>216</v>
      </c>
      <c r="E247" s="60"/>
      <c r="F247" s="61">
        <f t="shared" ref="F247:L247" si="135">SUM(F248:F249)</f>
        <v>0</v>
      </c>
      <c r="G247" s="62">
        <f t="shared" si="135"/>
        <v>0</v>
      </c>
      <c r="H247" s="63">
        <f t="shared" si="135"/>
        <v>0</v>
      </c>
      <c r="I247" s="62">
        <f t="shared" si="135"/>
        <v>0</v>
      </c>
      <c r="J247" s="64">
        <f t="shared" si="135"/>
        <v>0</v>
      </c>
      <c r="K247" s="65">
        <f t="shared" si="135"/>
        <v>0</v>
      </c>
      <c r="L247" s="63">
        <f t="shared" si="135"/>
        <v>0</v>
      </c>
      <c r="M247" s="66" t="e">
        <f t="shared" si="107"/>
        <v>#DIV/0!</v>
      </c>
      <c r="N247" s="66">
        <f>SUM(N248:N249)</f>
        <v>0</v>
      </c>
      <c r="O247" s="62" t="e">
        <f t="shared" si="108"/>
        <v>#DIV/0!</v>
      </c>
    </row>
    <row r="248" spans="1:15" hidden="1" x14ac:dyDescent="0.25">
      <c r="A248" s="29"/>
      <c r="B248" s="30"/>
      <c r="C248" s="57"/>
      <c r="D248" s="67">
        <v>37601</v>
      </c>
      <c r="E248" s="68" t="s">
        <v>216</v>
      </c>
      <c r="F248" s="33">
        <v>0</v>
      </c>
      <c r="G248" s="34">
        <v>0</v>
      </c>
      <c r="H248" s="35">
        <v>0</v>
      </c>
      <c r="I248" s="34">
        <v>0</v>
      </c>
      <c r="J248" s="36">
        <f t="shared" si="111"/>
        <v>0</v>
      </c>
      <c r="K248" s="37"/>
      <c r="L248" s="35">
        <f t="shared" si="112"/>
        <v>0</v>
      </c>
      <c r="M248" s="38" t="e">
        <f t="shared" si="107"/>
        <v>#DIV/0!</v>
      </c>
      <c r="N248" s="38">
        <f t="shared" si="113"/>
        <v>0</v>
      </c>
      <c r="O248" s="34" t="e">
        <f t="shared" si="108"/>
        <v>#DIV/0!</v>
      </c>
    </row>
    <row r="249" spans="1:15" hidden="1" x14ac:dyDescent="0.25">
      <c r="A249" s="29"/>
      <c r="B249" s="30"/>
      <c r="C249" s="57"/>
      <c r="D249" s="67">
        <v>37602</v>
      </c>
      <c r="E249" s="68" t="s">
        <v>217</v>
      </c>
      <c r="F249" s="33">
        <v>0</v>
      </c>
      <c r="G249" s="34">
        <v>0</v>
      </c>
      <c r="H249" s="35">
        <v>0</v>
      </c>
      <c r="I249" s="34">
        <v>0</v>
      </c>
      <c r="J249" s="36">
        <f t="shared" si="111"/>
        <v>0</v>
      </c>
      <c r="K249" s="37"/>
      <c r="L249" s="35">
        <f t="shared" si="112"/>
        <v>0</v>
      </c>
      <c r="M249" s="38" t="e">
        <f t="shared" si="107"/>
        <v>#DIV/0!</v>
      </c>
      <c r="N249" s="38">
        <f t="shared" si="113"/>
        <v>0</v>
      </c>
      <c r="O249" s="34" t="e">
        <f t="shared" si="108"/>
        <v>#DIV/0!</v>
      </c>
    </row>
    <row r="250" spans="1:15" x14ac:dyDescent="0.25">
      <c r="A250" s="29"/>
      <c r="B250" s="57"/>
      <c r="C250" s="58">
        <v>37900</v>
      </c>
      <c r="D250" s="59" t="s">
        <v>218</v>
      </c>
      <c r="E250" s="60"/>
      <c r="F250" s="61">
        <f t="shared" ref="F250:L250" si="136">SUM(F251:F253)</f>
        <v>792741.72</v>
      </c>
      <c r="G250" s="62">
        <f t="shared" si="136"/>
        <v>0</v>
      </c>
      <c r="H250" s="63">
        <f t="shared" si="136"/>
        <v>-100000</v>
      </c>
      <c r="I250" s="62">
        <f t="shared" si="136"/>
        <v>0</v>
      </c>
      <c r="J250" s="64">
        <f t="shared" si="136"/>
        <v>692741.72</v>
      </c>
      <c r="K250" s="65">
        <f t="shared" si="136"/>
        <v>941584.08</v>
      </c>
      <c r="L250" s="63">
        <f t="shared" si="136"/>
        <v>148842.35999999993</v>
      </c>
      <c r="M250" s="66">
        <f t="shared" si="107"/>
        <v>18.775643598018291</v>
      </c>
      <c r="N250" s="66">
        <f>SUM(N251:N253)</f>
        <v>248842.35999999993</v>
      </c>
      <c r="O250" s="62">
        <f t="shared" si="108"/>
        <v>35.921376295915906</v>
      </c>
    </row>
    <row r="251" spans="1:15" ht="45" hidden="1" x14ac:dyDescent="0.25">
      <c r="A251" s="29"/>
      <c r="B251" s="30"/>
      <c r="C251" s="57"/>
      <c r="D251" s="67">
        <v>37901</v>
      </c>
      <c r="E251" s="68" t="s">
        <v>219</v>
      </c>
      <c r="F251" s="33">
        <v>0</v>
      </c>
      <c r="G251" s="34">
        <v>0</v>
      </c>
      <c r="H251" s="35">
        <v>0</v>
      </c>
      <c r="I251" s="34">
        <v>0</v>
      </c>
      <c r="J251" s="36">
        <f t="shared" si="111"/>
        <v>0</v>
      </c>
      <c r="K251" s="37"/>
      <c r="L251" s="35">
        <f t="shared" si="112"/>
        <v>0</v>
      </c>
      <c r="M251" s="38" t="e">
        <f t="shared" si="107"/>
        <v>#DIV/0!</v>
      </c>
      <c r="N251" s="38">
        <f t="shared" si="113"/>
        <v>0</v>
      </c>
      <c r="O251" s="34" t="e">
        <f t="shared" si="108"/>
        <v>#DIV/0!</v>
      </c>
    </row>
    <row r="252" spans="1:15" x14ac:dyDescent="0.25">
      <c r="A252" s="29"/>
      <c r="B252" s="30"/>
      <c r="C252" s="57"/>
      <c r="D252" s="67">
        <v>37902</v>
      </c>
      <c r="E252" s="68" t="s">
        <v>220</v>
      </c>
      <c r="F252" s="33">
        <v>499841.64</v>
      </c>
      <c r="G252" s="34">
        <v>0</v>
      </c>
      <c r="H252" s="35">
        <v>-100000</v>
      </c>
      <c r="I252" s="34">
        <v>0</v>
      </c>
      <c r="J252" s="36">
        <f t="shared" si="111"/>
        <v>399841.64</v>
      </c>
      <c r="K252" s="37">
        <v>490664.04</v>
      </c>
      <c r="L252" s="35">
        <f t="shared" si="112"/>
        <v>-9177.6000000000349</v>
      </c>
      <c r="M252" s="38">
        <f t="shared" si="107"/>
        <v>-1.8361015300766041</v>
      </c>
      <c r="N252" s="38">
        <f t="shared" si="113"/>
        <v>90822.399999999965</v>
      </c>
      <c r="O252" s="34">
        <f t="shared" si="108"/>
        <v>22.714592707252791</v>
      </c>
    </row>
    <row r="253" spans="1:15" ht="30" x14ac:dyDescent="0.25">
      <c r="A253" s="29"/>
      <c r="B253" s="30"/>
      <c r="C253" s="57"/>
      <c r="D253" s="67">
        <v>37903</v>
      </c>
      <c r="E253" s="68" t="s">
        <v>221</v>
      </c>
      <c r="F253" s="33">
        <v>292900.08</v>
      </c>
      <c r="G253" s="34">
        <v>0</v>
      </c>
      <c r="H253" s="35">
        <v>0</v>
      </c>
      <c r="I253" s="34">
        <v>0</v>
      </c>
      <c r="J253" s="36">
        <f t="shared" si="111"/>
        <v>292900.08</v>
      </c>
      <c r="K253" s="37">
        <v>450920.04</v>
      </c>
      <c r="L253" s="35">
        <f t="shared" si="112"/>
        <v>158019.95999999996</v>
      </c>
      <c r="M253" s="38">
        <f t="shared" si="107"/>
        <v>53.950125244076389</v>
      </c>
      <c r="N253" s="38">
        <f t="shared" si="113"/>
        <v>158019.95999999996</v>
      </c>
      <c r="O253" s="34">
        <f t="shared" si="108"/>
        <v>53.950125244076389</v>
      </c>
    </row>
    <row r="254" spans="1:15" x14ac:dyDescent="0.25">
      <c r="A254" s="29"/>
      <c r="B254" s="48">
        <v>38000</v>
      </c>
      <c r="C254" s="49" t="s">
        <v>222</v>
      </c>
      <c r="D254" s="49"/>
      <c r="E254" s="50"/>
      <c r="F254" s="51">
        <f t="shared" ref="F254:L254" si="137">SUM(F255,F257)</f>
        <v>3904823.96</v>
      </c>
      <c r="G254" s="52">
        <f t="shared" si="137"/>
        <v>0</v>
      </c>
      <c r="H254" s="53">
        <f t="shared" si="137"/>
        <v>-200000</v>
      </c>
      <c r="I254" s="52">
        <f t="shared" si="137"/>
        <v>855000</v>
      </c>
      <c r="J254" s="54">
        <f t="shared" si="137"/>
        <v>4559823.96</v>
      </c>
      <c r="K254" s="55">
        <f t="shared" si="137"/>
        <v>3274000.08</v>
      </c>
      <c r="L254" s="53">
        <f t="shared" si="137"/>
        <v>-630823.88</v>
      </c>
      <c r="M254" s="56">
        <f t="shared" si="107"/>
        <v>-16.154988969080179</v>
      </c>
      <c r="N254" s="56">
        <f>SUM(N255,N257)</f>
        <v>-1285823.8799999999</v>
      </c>
      <c r="O254" s="52">
        <f t="shared" si="108"/>
        <v>-28.198980734335194</v>
      </c>
    </row>
    <row r="255" spans="1:15" x14ac:dyDescent="0.25">
      <c r="A255" s="29"/>
      <c r="B255" s="57"/>
      <c r="C255" s="58">
        <v>38200</v>
      </c>
      <c r="D255" s="59" t="s">
        <v>223</v>
      </c>
      <c r="E255" s="60"/>
      <c r="F255" s="61">
        <f t="shared" ref="F255:L255" si="138">SUM(F256)</f>
        <v>2500000</v>
      </c>
      <c r="G255" s="62">
        <f t="shared" si="138"/>
        <v>0</v>
      </c>
      <c r="H255" s="63">
        <f t="shared" si="138"/>
        <v>0</v>
      </c>
      <c r="I255" s="62">
        <f t="shared" si="138"/>
        <v>455000</v>
      </c>
      <c r="J255" s="64">
        <f t="shared" si="138"/>
        <v>2955000</v>
      </c>
      <c r="K255" s="65">
        <f t="shared" si="138"/>
        <v>1500000</v>
      </c>
      <c r="L255" s="63">
        <f t="shared" si="138"/>
        <v>-1000000</v>
      </c>
      <c r="M255" s="66">
        <f t="shared" si="107"/>
        <v>-40</v>
      </c>
      <c r="N255" s="66">
        <f>SUM(N256)</f>
        <v>-1455000</v>
      </c>
      <c r="O255" s="62">
        <f t="shared" si="108"/>
        <v>-49.238578680203048</v>
      </c>
    </row>
    <row r="256" spans="1:15" ht="30" x14ac:dyDescent="0.25">
      <c r="A256" s="29"/>
      <c r="B256" s="30"/>
      <c r="C256" s="57"/>
      <c r="D256" s="67">
        <v>38201</v>
      </c>
      <c r="E256" s="68" t="s">
        <v>223</v>
      </c>
      <c r="F256" s="33">
        <v>2500000</v>
      </c>
      <c r="G256" s="34">
        <v>0</v>
      </c>
      <c r="H256" s="35">
        <v>0</v>
      </c>
      <c r="I256" s="34">
        <v>455000</v>
      </c>
      <c r="J256" s="36">
        <f t="shared" si="111"/>
        <v>2955000</v>
      </c>
      <c r="K256" s="37">
        <v>1500000</v>
      </c>
      <c r="L256" s="35">
        <f t="shared" si="112"/>
        <v>-1000000</v>
      </c>
      <c r="M256" s="38">
        <f t="shared" si="107"/>
        <v>-40</v>
      </c>
      <c r="N256" s="38">
        <f t="shared" si="113"/>
        <v>-1455000</v>
      </c>
      <c r="O256" s="34">
        <f t="shared" si="108"/>
        <v>-49.238578680203048</v>
      </c>
    </row>
    <row r="257" spans="1:15" x14ac:dyDescent="0.25">
      <c r="A257" s="29"/>
      <c r="B257" s="57"/>
      <c r="C257" s="58">
        <v>38500</v>
      </c>
      <c r="D257" s="59" t="s">
        <v>224</v>
      </c>
      <c r="E257" s="60"/>
      <c r="F257" s="61">
        <f t="shared" ref="F257:L257" si="139">SUM(F258:F259)</f>
        <v>1404823.96</v>
      </c>
      <c r="G257" s="62">
        <f t="shared" si="139"/>
        <v>0</v>
      </c>
      <c r="H257" s="63">
        <f t="shared" si="139"/>
        <v>-200000</v>
      </c>
      <c r="I257" s="62">
        <f t="shared" si="139"/>
        <v>400000</v>
      </c>
      <c r="J257" s="64">
        <f t="shared" si="139"/>
        <v>1604823.96</v>
      </c>
      <c r="K257" s="65">
        <f t="shared" si="139"/>
        <v>1774000.08</v>
      </c>
      <c r="L257" s="63">
        <f t="shared" si="139"/>
        <v>369176.12</v>
      </c>
      <c r="M257" s="66">
        <f t="shared" si="107"/>
        <v>26.279173085857678</v>
      </c>
      <c r="N257" s="66">
        <f>SUM(N258:N259)</f>
        <v>169176.12000000002</v>
      </c>
      <c r="O257" s="62">
        <f t="shared" si="108"/>
        <v>10.541724464283305</v>
      </c>
    </row>
    <row r="258" spans="1:15" x14ac:dyDescent="0.25">
      <c r="A258" s="29"/>
      <c r="B258" s="30"/>
      <c r="C258" s="57"/>
      <c r="D258" s="67">
        <v>38501</v>
      </c>
      <c r="E258" s="68" t="s">
        <v>225</v>
      </c>
      <c r="F258" s="33">
        <v>950199.96</v>
      </c>
      <c r="G258" s="34">
        <v>0</v>
      </c>
      <c r="H258" s="35">
        <v>0</v>
      </c>
      <c r="I258" s="34">
        <v>400000</v>
      </c>
      <c r="J258" s="36">
        <f t="shared" si="111"/>
        <v>1350199.96</v>
      </c>
      <c r="K258" s="37">
        <v>1556840</v>
      </c>
      <c r="L258" s="35">
        <f t="shared" si="112"/>
        <v>606640.04</v>
      </c>
      <c r="M258" s="38">
        <f t="shared" si="107"/>
        <v>63.843408286399011</v>
      </c>
      <c r="N258" s="38">
        <f t="shared" si="113"/>
        <v>206640.04000000004</v>
      </c>
      <c r="O258" s="34">
        <f t="shared" si="108"/>
        <v>15.304402764165388</v>
      </c>
    </row>
    <row r="259" spans="1:15" x14ac:dyDescent="0.25">
      <c r="A259" s="29"/>
      <c r="B259" s="30"/>
      <c r="C259" s="57"/>
      <c r="D259" s="67">
        <v>38503</v>
      </c>
      <c r="E259" s="68" t="s">
        <v>224</v>
      </c>
      <c r="F259" s="33">
        <v>454624</v>
      </c>
      <c r="G259" s="34">
        <v>0</v>
      </c>
      <c r="H259" s="35">
        <v>-200000</v>
      </c>
      <c r="I259" s="34">
        <v>0</v>
      </c>
      <c r="J259" s="36">
        <f t="shared" si="111"/>
        <v>254624</v>
      </c>
      <c r="K259" s="37">
        <v>217160.08</v>
      </c>
      <c r="L259" s="35">
        <f t="shared" si="112"/>
        <v>-237463.92</v>
      </c>
      <c r="M259" s="38">
        <f t="shared" si="107"/>
        <v>-52.233036531287397</v>
      </c>
      <c r="N259" s="38">
        <f t="shared" si="113"/>
        <v>-37463.920000000013</v>
      </c>
      <c r="O259" s="34">
        <f t="shared" si="108"/>
        <v>-14.713428427799428</v>
      </c>
    </row>
    <row r="260" spans="1:15" x14ac:dyDescent="0.25">
      <c r="A260" s="29"/>
      <c r="B260" s="48">
        <v>39000</v>
      </c>
      <c r="C260" s="49" t="s">
        <v>226</v>
      </c>
      <c r="D260" s="49"/>
      <c r="E260" s="50"/>
      <c r="F260" s="51">
        <f t="shared" ref="F260:L260" si="140">SUM(F261,F263)</f>
        <v>0</v>
      </c>
      <c r="G260" s="52">
        <f t="shared" si="140"/>
        <v>0</v>
      </c>
      <c r="H260" s="53">
        <f t="shared" si="140"/>
        <v>0</v>
      </c>
      <c r="I260" s="52">
        <f t="shared" si="140"/>
        <v>0</v>
      </c>
      <c r="J260" s="54">
        <f t="shared" si="140"/>
        <v>0</v>
      </c>
      <c r="K260" s="55">
        <f t="shared" si="140"/>
        <v>45000</v>
      </c>
      <c r="L260" s="53">
        <f t="shared" si="140"/>
        <v>45000</v>
      </c>
      <c r="M260" s="56" t="e">
        <f t="shared" si="107"/>
        <v>#DIV/0!</v>
      </c>
      <c r="N260" s="56">
        <f>SUM(N261,N263)</f>
        <v>45000</v>
      </c>
      <c r="O260" s="52" t="e">
        <f t="shared" si="108"/>
        <v>#DIV/0!</v>
      </c>
    </row>
    <row r="261" spans="1:15" hidden="1" x14ac:dyDescent="0.25">
      <c r="A261" s="29"/>
      <c r="B261" s="57"/>
      <c r="C261" s="58">
        <v>39200</v>
      </c>
      <c r="D261" s="59" t="s">
        <v>227</v>
      </c>
      <c r="E261" s="60"/>
      <c r="F261" s="61">
        <f t="shared" ref="F261:L261" si="141">SUM(F262)</f>
        <v>0</v>
      </c>
      <c r="G261" s="62">
        <f t="shared" si="141"/>
        <v>0</v>
      </c>
      <c r="H261" s="63">
        <f t="shared" si="141"/>
        <v>0</v>
      </c>
      <c r="I261" s="62">
        <f t="shared" si="141"/>
        <v>0</v>
      </c>
      <c r="J261" s="64">
        <f t="shared" si="141"/>
        <v>0</v>
      </c>
      <c r="K261" s="65">
        <f t="shared" si="141"/>
        <v>0</v>
      </c>
      <c r="L261" s="63">
        <f t="shared" si="141"/>
        <v>0</v>
      </c>
      <c r="M261" s="66" t="e">
        <f t="shared" si="107"/>
        <v>#DIV/0!</v>
      </c>
      <c r="N261" s="66">
        <f>SUM(N262)</f>
        <v>0</v>
      </c>
      <c r="O261" s="62" t="e">
        <f t="shared" si="108"/>
        <v>#DIV/0!</v>
      </c>
    </row>
    <row r="262" spans="1:15" hidden="1" x14ac:dyDescent="0.25">
      <c r="A262" s="29"/>
      <c r="B262" s="30"/>
      <c r="C262" s="57"/>
      <c r="D262" s="67">
        <v>39201</v>
      </c>
      <c r="E262" s="68" t="s">
        <v>227</v>
      </c>
      <c r="F262" s="33">
        <v>0</v>
      </c>
      <c r="G262" s="34">
        <v>0</v>
      </c>
      <c r="H262" s="35">
        <v>0</v>
      </c>
      <c r="I262" s="34">
        <v>0</v>
      </c>
      <c r="J262" s="36">
        <f t="shared" si="111"/>
        <v>0</v>
      </c>
      <c r="K262" s="37"/>
      <c r="L262" s="35">
        <f t="shared" si="112"/>
        <v>0</v>
      </c>
      <c r="M262" s="38" t="e">
        <f t="shared" si="107"/>
        <v>#DIV/0!</v>
      </c>
      <c r="N262" s="38">
        <f t="shared" si="113"/>
        <v>0</v>
      </c>
      <c r="O262" s="34" t="e">
        <f t="shared" si="108"/>
        <v>#DIV/0!</v>
      </c>
    </row>
    <row r="263" spans="1:15" x14ac:dyDescent="0.25">
      <c r="A263" s="29"/>
      <c r="B263" s="57"/>
      <c r="C263" s="58">
        <v>39600</v>
      </c>
      <c r="D263" s="59" t="s">
        <v>228</v>
      </c>
      <c r="E263" s="60"/>
      <c r="F263" s="61">
        <f t="shared" ref="F263:L263" si="142">SUM(F264)</f>
        <v>0</v>
      </c>
      <c r="G263" s="62">
        <f t="shared" si="142"/>
        <v>0</v>
      </c>
      <c r="H263" s="63">
        <f t="shared" si="142"/>
        <v>0</v>
      </c>
      <c r="I263" s="62">
        <f t="shared" si="142"/>
        <v>0</v>
      </c>
      <c r="J263" s="64">
        <f t="shared" si="142"/>
        <v>0</v>
      </c>
      <c r="K263" s="65">
        <f t="shared" si="142"/>
        <v>45000</v>
      </c>
      <c r="L263" s="63">
        <f t="shared" si="142"/>
        <v>45000</v>
      </c>
      <c r="M263" s="66" t="e">
        <f t="shared" si="107"/>
        <v>#DIV/0!</v>
      </c>
      <c r="N263" s="66">
        <f>SUM(N264)</f>
        <v>45000</v>
      </c>
      <c r="O263" s="62" t="e">
        <f t="shared" si="108"/>
        <v>#DIV/0!</v>
      </c>
    </row>
    <row r="264" spans="1:15" ht="30" x14ac:dyDescent="0.25">
      <c r="A264" s="29"/>
      <c r="B264" s="30"/>
      <c r="C264" s="57"/>
      <c r="D264" s="67">
        <v>39601</v>
      </c>
      <c r="E264" s="68" t="s">
        <v>228</v>
      </c>
      <c r="F264" s="33">
        <v>0</v>
      </c>
      <c r="G264" s="34">
        <v>0</v>
      </c>
      <c r="H264" s="35">
        <v>0</v>
      </c>
      <c r="I264" s="34">
        <v>0</v>
      </c>
      <c r="J264" s="36">
        <f t="shared" si="111"/>
        <v>0</v>
      </c>
      <c r="K264" s="37">
        <v>45000</v>
      </c>
      <c r="L264" s="35">
        <f t="shared" si="112"/>
        <v>45000</v>
      </c>
      <c r="M264" s="38" t="e">
        <f t="shared" si="107"/>
        <v>#DIV/0!</v>
      </c>
      <c r="N264" s="38">
        <f t="shared" si="113"/>
        <v>45000</v>
      </c>
      <c r="O264" s="34" t="e">
        <f t="shared" si="108"/>
        <v>#DIV/0!</v>
      </c>
    </row>
    <row r="265" spans="1:15" x14ac:dyDescent="0.25">
      <c r="A265" s="29"/>
      <c r="B265" s="30"/>
      <c r="C265" s="57"/>
      <c r="D265" s="67"/>
      <c r="E265" s="68"/>
      <c r="F265" s="33"/>
      <c r="G265" s="34"/>
      <c r="H265" s="35"/>
      <c r="I265" s="34"/>
      <c r="J265" s="36"/>
      <c r="K265" s="37"/>
      <c r="L265" s="35"/>
      <c r="M265" s="38"/>
      <c r="N265" s="38"/>
      <c r="O265" s="34"/>
    </row>
    <row r="266" spans="1:15" x14ac:dyDescent="0.25">
      <c r="A266" s="39">
        <v>40000</v>
      </c>
      <c r="B266" s="40" t="s">
        <v>229</v>
      </c>
      <c r="C266" s="40"/>
      <c r="D266" s="40"/>
      <c r="E266" s="41"/>
      <c r="F266" s="33">
        <f t="shared" ref="F266:L266" si="143">SUM(F267,F270)</f>
        <v>64736907</v>
      </c>
      <c r="G266" s="34">
        <f t="shared" si="143"/>
        <v>58503086.579999998</v>
      </c>
      <c r="H266" s="35">
        <f t="shared" si="143"/>
        <v>0</v>
      </c>
      <c r="I266" s="34">
        <f t="shared" si="143"/>
        <v>3954359</v>
      </c>
      <c r="J266" s="36">
        <f t="shared" si="143"/>
        <v>127194352.58</v>
      </c>
      <c r="K266" s="37">
        <f>SUM(K267,K270)</f>
        <v>127269353</v>
      </c>
      <c r="L266" s="35">
        <f t="shared" si="143"/>
        <v>62532446</v>
      </c>
      <c r="M266" s="38">
        <f t="shared" si="107"/>
        <v>96.594738454217463</v>
      </c>
      <c r="N266" s="38">
        <f>SUM(N267,N270)</f>
        <v>75000.420000001788</v>
      </c>
      <c r="O266" s="34">
        <f t="shared" si="108"/>
        <v>5.8965212274529222E-2</v>
      </c>
    </row>
    <row r="267" spans="1:15" x14ac:dyDescent="0.25">
      <c r="A267" s="29"/>
      <c r="B267" s="48">
        <v>41000</v>
      </c>
      <c r="C267" s="49" t="s">
        <v>230</v>
      </c>
      <c r="D267" s="49"/>
      <c r="E267" s="50"/>
      <c r="F267" s="51">
        <f>SUM(F268)</f>
        <v>64651907</v>
      </c>
      <c r="G267" s="52">
        <f t="shared" ref="G267:N268" si="144">SUM(G268)</f>
        <v>58503086.579999998</v>
      </c>
      <c r="H267" s="53">
        <f t="shared" si="144"/>
        <v>0</v>
      </c>
      <c r="I267" s="52">
        <f t="shared" si="144"/>
        <v>3954359</v>
      </c>
      <c r="J267" s="54">
        <f t="shared" si="144"/>
        <v>127109352.58</v>
      </c>
      <c r="K267" s="55">
        <f t="shared" si="144"/>
        <v>127189353</v>
      </c>
      <c r="L267" s="53">
        <f t="shared" si="144"/>
        <v>62537446</v>
      </c>
      <c r="M267" s="56">
        <f t="shared" si="107"/>
        <v>96.729468474920623</v>
      </c>
      <c r="N267" s="56">
        <f t="shared" si="144"/>
        <v>80000.420000001788</v>
      </c>
      <c r="O267" s="52">
        <f t="shared" si="108"/>
        <v>6.293826408222003E-2</v>
      </c>
    </row>
    <row r="268" spans="1:15" x14ac:dyDescent="0.25">
      <c r="A268" s="29"/>
      <c r="B268" s="57"/>
      <c r="C268" s="58">
        <v>41500</v>
      </c>
      <c r="D268" s="59" t="s">
        <v>231</v>
      </c>
      <c r="E268" s="60"/>
      <c r="F268" s="61">
        <f>SUM(F269)</f>
        <v>64651907</v>
      </c>
      <c r="G268" s="62">
        <f t="shared" si="144"/>
        <v>58503086.579999998</v>
      </c>
      <c r="H268" s="63">
        <f t="shared" si="144"/>
        <v>0</v>
      </c>
      <c r="I268" s="62">
        <f t="shared" si="144"/>
        <v>3954359</v>
      </c>
      <c r="J268" s="64">
        <f t="shared" si="144"/>
        <v>127109352.58</v>
      </c>
      <c r="K268" s="65">
        <f t="shared" si="144"/>
        <v>127189353</v>
      </c>
      <c r="L268" s="63">
        <f t="shared" si="144"/>
        <v>62537446</v>
      </c>
      <c r="M268" s="66">
        <f t="shared" ref="M268:M329" si="145">(K268*100/F268)-100</f>
        <v>96.729468474920623</v>
      </c>
      <c r="N268" s="66">
        <f t="shared" si="144"/>
        <v>80000.420000001788</v>
      </c>
      <c r="O268" s="62">
        <f t="shared" ref="O268:O329" si="146">(K268*100/J268)-100</f>
        <v>6.293826408222003E-2</v>
      </c>
    </row>
    <row r="269" spans="1:15" ht="45" x14ac:dyDescent="0.25">
      <c r="A269" s="29"/>
      <c r="B269" s="30"/>
      <c r="C269" s="57"/>
      <c r="D269" s="67">
        <v>41501</v>
      </c>
      <c r="E269" s="68" t="s">
        <v>232</v>
      </c>
      <c r="F269" s="33">
        <v>64651907</v>
      </c>
      <c r="G269" s="34">
        <v>58503086.579999998</v>
      </c>
      <c r="H269" s="35">
        <v>0</v>
      </c>
      <c r="I269" s="34">
        <v>3954359</v>
      </c>
      <c r="J269" s="36">
        <f t="shared" si="111"/>
        <v>127109352.58</v>
      </c>
      <c r="K269" s="37">
        <v>127189353</v>
      </c>
      <c r="L269" s="35">
        <f t="shared" si="112"/>
        <v>62537446</v>
      </c>
      <c r="M269" s="38">
        <f t="shared" si="145"/>
        <v>96.729468474920623</v>
      </c>
      <c r="N269" s="38">
        <f t="shared" si="113"/>
        <v>80000.420000001788</v>
      </c>
      <c r="O269" s="34">
        <f t="shared" si="146"/>
        <v>6.293826408222003E-2</v>
      </c>
    </row>
    <row r="270" spans="1:15" x14ac:dyDescent="0.25">
      <c r="A270" s="29"/>
      <c r="B270" s="48">
        <v>44000</v>
      </c>
      <c r="C270" s="49" t="s">
        <v>233</v>
      </c>
      <c r="D270" s="49"/>
      <c r="E270" s="50"/>
      <c r="F270" s="51">
        <f>SUM(F271)</f>
        <v>85000</v>
      </c>
      <c r="G270" s="52">
        <f t="shared" ref="G270:N271" si="147">SUM(G271)</f>
        <v>0</v>
      </c>
      <c r="H270" s="53">
        <f t="shared" si="147"/>
        <v>0</v>
      </c>
      <c r="I270" s="52">
        <f t="shared" si="147"/>
        <v>0</v>
      </c>
      <c r="J270" s="54">
        <f t="shared" si="147"/>
        <v>85000</v>
      </c>
      <c r="K270" s="55">
        <f t="shared" si="147"/>
        <v>80000</v>
      </c>
      <c r="L270" s="53">
        <f t="shared" si="147"/>
        <v>-5000</v>
      </c>
      <c r="M270" s="56">
        <f t="shared" si="145"/>
        <v>-5.8823529411764639</v>
      </c>
      <c r="N270" s="56">
        <f t="shared" si="147"/>
        <v>-5000</v>
      </c>
      <c r="O270" s="52">
        <f t="shared" si="146"/>
        <v>-5.8823529411764639</v>
      </c>
    </row>
    <row r="271" spans="1:15" x14ac:dyDescent="0.25">
      <c r="A271" s="29"/>
      <c r="B271" s="57"/>
      <c r="C271" s="58">
        <v>44500</v>
      </c>
      <c r="D271" s="59" t="s">
        <v>234</v>
      </c>
      <c r="E271" s="60"/>
      <c r="F271" s="61">
        <f>SUM(F272)</f>
        <v>85000</v>
      </c>
      <c r="G271" s="62">
        <f t="shared" si="147"/>
        <v>0</v>
      </c>
      <c r="H271" s="63">
        <f t="shared" si="147"/>
        <v>0</v>
      </c>
      <c r="I271" s="62">
        <f t="shared" si="147"/>
        <v>0</v>
      </c>
      <c r="J271" s="64">
        <f t="shared" si="147"/>
        <v>85000</v>
      </c>
      <c r="K271" s="65">
        <f t="shared" si="147"/>
        <v>80000</v>
      </c>
      <c r="L271" s="63">
        <f t="shared" si="147"/>
        <v>-5000</v>
      </c>
      <c r="M271" s="66">
        <f t="shared" si="145"/>
        <v>-5.8823529411764639</v>
      </c>
      <c r="N271" s="66">
        <f t="shared" si="147"/>
        <v>-5000</v>
      </c>
      <c r="O271" s="62">
        <f t="shared" si="146"/>
        <v>-5.8823529411764639</v>
      </c>
    </row>
    <row r="272" spans="1:15" ht="30" x14ac:dyDescent="0.25">
      <c r="A272" s="29"/>
      <c r="B272" s="30"/>
      <c r="C272" s="57"/>
      <c r="D272" s="67">
        <v>44502</v>
      </c>
      <c r="E272" s="68" t="s">
        <v>235</v>
      </c>
      <c r="F272" s="33">
        <v>85000</v>
      </c>
      <c r="G272" s="34">
        <v>0</v>
      </c>
      <c r="H272" s="35">
        <v>0</v>
      </c>
      <c r="I272" s="34">
        <v>0</v>
      </c>
      <c r="J272" s="36">
        <f>SUM(F272:I272)</f>
        <v>85000</v>
      </c>
      <c r="K272" s="37">
        <v>80000</v>
      </c>
      <c r="L272" s="35">
        <f>K272-F272</f>
        <v>-5000</v>
      </c>
      <c r="M272" s="38">
        <f t="shared" si="145"/>
        <v>-5.8823529411764639</v>
      </c>
      <c r="N272" s="38">
        <f>K272-J272</f>
        <v>-5000</v>
      </c>
      <c r="O272" s="34">
        <f t="shared" si="146"/>
        <v>-5.8823529411764639</v>
      </c>
    </row>
    <row r="273" spans="1:15" x14ac:dyDescent="0.25">
      <c r="A273" s="29"/>
      <c r="B273" s="30"/>
      <c r="C273" s="57"/>
      <c r="D273" s="67"/>
      <c r="E273" s="68"/>
      <c r="F273" s="33"/>
      <c r="G273" s="34"/>
      <c r="H273" s="35"/>
      <c r="I273" s="34"/>
      <c r="J273" s="36"/>
      <c r="K273" s="37"/>
      <c r="L273" s="35"/>
      <c r="M273" s="38"/>
      <c r="N273" s="38"/>
      <c r="O273" s="34"/>
    </row>
    <row r="274" spans="1:15" x14ac:dyDescent="0.25">
      <c r="A274" s="39">
        <v>50000</v>
      </c>
      <c r="B274" s="40" t="s">
        <v>236</v>
      </c>
      <c r="C274" s="40"/>
      <c r="D274" s="40"/>
      <c r="E274" s="41"/>
      <c r="F274" s="33">
        <f t="shared" ref="F274:L274" si="148">SUM(F275,F286,F293,F297,F300,F303,F314)</f>
        <v>32573145.850000001</v>
      </c>
      <c r="G274" s="34">
        <f t="shared" si="148"/>
        <v>8088911.0999999996</v>
      </c>
      <c r="H274" s="35">
        <f t="shared" si="148"/>
        <v>-477178.44</v>
      </c>
      <c r="I274" s="34">
        <f t="shared" si="148"/>
        <v>1334827.75</v>
      </c>
      <c r="J274" s="36">
        <f t="shared" si="148"/>
        <v>41519706.260000005</v>
      </c>
      <c r="K274" s="37">
        <f t="shared" si="148"/>
        <v>36844119</v>
      </c>
      <c r="L274" s="35">
        <f t="shared" si="148"/>
        <v>4270973.1500000004</v>
      </c>
      <c r="M274" s="38">
        <f t="shared" si="145"/>
        <v>13.111945556833589</v>
      </c>
      <c r="N274" s="38">
        <f>SUM(N275,N286,N293,N297,N300,N303,N314)</f>
        <v>-4675587.2599999979</v>
      </c>
      <c r="O274" s="34">
        <f t="shared" si="146"/>
        <v>-11.261127982748889</v>
      </c>
    </row>
    <row r="275" spans="1:15" x14ac:dyDescent="0.25">
      <c r="A275" s="29"/>
      <c r="B275" s="48">
        <v>51000</v>
      </c>
      <c r="C275" s="49" t="s">
        <v>237</v>
      </c>
      <c r="D275" s="49"/>
      <c r="E275" s="50"/>
      <c r="F275" s="51">
        <f t="shared" ref="F275:L275" si="149">SUM(F276,F278,F280,F284)</f>
        <v>11557067.67</v>
      </c>
      <c r="G275" s="52">
        <f t="shared" si="149"/>
        <v>5074142.72</v>
      </c>
      <c r="H275" s="53">
        <f t="shared" si="149"/>
        <v>-310168.74</v>
      </c>
      <c r="I275" s="52">
        <f t="shared" si="149"/>
        <v>340064.85</v>
      </c>
      <c r="J275" s="54">
        <f t="shared" si="149"/>
        <v>16661106.500000004</v>
      </c>
      <c r="K275" s="55">
        <f t="shared" si="149"/>
        <v>22935133.490000002</v>
      </c>
      <c r="L275" s="53">
        <f t="shared" si="149"/>
        <v>11378065.82</v>
      </c>
      <c r="M275" s="56">
        <f t="shared" si="145"/>
        <v>98.451148205485936</v>
      </c>
      <c r="N275" s="56">
        <f>SUM(N276,N278,N280,N284)</f>
        <v>6274026.9900000002</v>
      </c>
      <c r="O275" s="52">
        <f t="shared" si="146"/>
        <v>37.656724599893749</v>
      </c>
    </row>
    <row r="276" spans="1:15" x14ac:dyDescent="0.25">
      <c r="A276" s="29"/>
      <c r="B276" s="57"/>
      <c r="C276" s="58">
        <v>51100</v>
      </c>
      <c r="D276" s="59" t="s">
        <v>238</v>
      </c>
      <c r="E276" s="60"/>
      <c r="F276" s="61">
        <f t="shared" ref="F276:L276" si="150">SUM(F277)</f>
        <v>4013182.66</v>
      </c>
      <c r="G276" s="62">
        <f t="shared" si="150"/>
        <v>1845370.55</v>
      </c>
      <c r="H276" s="63">
        <f t="shared" si="150"/>
        <v>0</v>
      </c>
      <c r="I276" s="62">
        <f t="shared" si="150"/>
        <v>0</v>
      </c>
      <c r="J276" s="64">
        <f t="shared" si="150"/>
        <v>5858553.21</v>
      </c>
      <c r="K276" s="65">
        <f t="shared" si="150"/>
        <v>11293281.48</v>
      </c>
      <c r="L276" s="63">
        <f t="shared" si="150"/>
        <v>7280098.8200000003</v>
      </c>
      <c r="M276" s="66">
        <f t="shared" si="145"/>
        <v>181.40462163763061</v>
      </c>
      <c r="N276" s="66">
        <f>SUM(N277)</f>
        <v>5434728.2700000005</v>
      </c>
      <c r="O276" s="62">
        <f t="shared" si="146"/>
        <v>92.765706398696352</v>
      </c>
    </row>
    <row r="277" spans="1:15" ht="30" x14ac:dyDescent="0.25">
      <c r="A277" s="29"/>
      <c r="B277" s="30"/>
      <c r="C277" s="57"/>
      <c r="D277" s="67">
        <v>51101</v>
      </c>
      <c r="E277" s="68" t="s">
        <v>238</v>
      </c>
      <c r="F277" s="33">
        <v>4013182.66</v>
      </c>
      <c r="G277" s="34">
        <v>1845370.55</v>
      </c>
      <c r="H277" s="35">
        <v>0</v>
      </c>
      <c r="I277" s="34">
        <v>0</v>
      </c>
      <c r="J277" s="36">
        <f>SUM(F277:I277)</f>
        <v>5858553.21</v>
      </c>
      <c r="K277" s="37">
        <v>11293281.48</v>
      </c>
      <c r="L277" s="35">
        <f>K277-F277</f>
        <v>7280098.8200000003</v>
      </c>
      <c r="M277" s="38">
        <f t="shared" si="145"/>
        <v>181.40462163763061</v>
      </c>
      <c r="N277" s="38">
        <f>K277-J277</f>
        <v>5434728.2700000005</v>
      </c>
      <c r="O277" s="34">
        <f t="shared" si="146"/>
        <v>92.765706398696352</v>
      </c>
    </row>
    <row r="278" spans="1:15" hidden="1" x14ac:dyDescent="0.25">
      <c r="A278" s="29"/>
      <c r="B278" s="57"/>
      <c r="C278" s="58" t="s">
        <v>239</v>
      </c>
      <c r="D278" s="59"/>
      <c r="E278" s="60"/>
      <c r="F278" s="61">
        <f t="shared" ref="F278:L278" si="151">SUM(F279)</f>
        <v>0</v>
      </c>
      <c r="G278" s="62">
        <f t="shared" si="151"/>
        <v>0</v>
      </c>
      <c r="H278" s="63">
        <f t="shared" si="151"/>
        <v>0</v>
      </c>
      <c r="I278" s="62">
        <f t="shared" si="151"/>
        <v>0</v>
      </c>
      <c r="J278" s="64">
        <f t="shared" si="151"/>
        <v>0</v>
      </c>
      <c r="K278" s="65">
        <f t="shared" si="151"/>
        <v>0</v>
      </c>
      <c r="L278" s="63">
        <f t="shared" si="151"/>
        <v>0</v>
      </c>
      <c r="M278" s="66" t="e">
        <f t="shared" si="145"/>
        <v>#DIV/0!</v>
      </c>
      <c r="N278" s="66">
        <f>SUM(N279)</f>
        <v>0</v>
      </c>
      <c r="O278" s="62" t="e">
        <f t="shared" si="146"/>
        <v>#DIV/0!</v>
      </c>
    </row>
    <row r="279" spans="1:15" ht="30" hidden="1" x14ac:dyDescent="0.25">
      <c r="A279" s="29"/>
      <c r="B279" s="30"/>
      <c r="C279" s="57"/>
      <c r="D279" s="67">
        <v>51201</v>
      </c>
      <c r="E279" s="68" t="s">
        <v>240</v>
      </c>
      <c r="F279" s="33">
        <v>0</v>
      </c>
      <c r="G279" s="34">
        <v>0</v>
      </c>
      <c r="H279" s="35">
        <v>0</v>
      </c>
      <c r="I279" s="34">
        <v>0</v>
      </c>
      <c r="J279" s="36">
        <f>SUM(F279:I279)</f>
        <v>0</v>
      </c>
      <c r="K279" s="37"/>
      <c r="L279" s="35">
        <f>K279-F279</f>
        <v>0</v>
      </c>
      <c r="M279" s="38" t="e">
        <f t="shared" si="145"/>
        <v>#DIV/0!</v>
      </c>
      <c r="N279" s="38">
        <f>K279-J279</f>
        <v>0</v>
      </c>
      <c r="O279" s="34" t="e">
        <f t="shared" si="146"/>
        <v>#DIV/0!</v>
      </c>
    </row>
    <row r="280" spans="1:15" x14ac:dyDescent="0.25">
      <c r="A280" s="29"/>
      <c r="B280" s="57"/>
      <c r="C280" s="58">
        <v>51500</v>
      </c>
      <c r="D280" s="59" t="s">
        <v>241</v>
      </c>
      <c r="E280" s="60"/>
      <c r="F280" s="61">
        <f t="shared" ref="F280:L280" si="152">SUM(F281:F283)</f>
        <v>5848838.3100000005</v>
      </c>
      <c r="G280" s="62">
        <f t="shared" si="152"/>
        <v>2800630.25</v>
      </c>
      <c r="H280" s="63">
        <f t="shared" si="152"/>
        <v>-10168.74</v>
      </c>
      <c r="I280" s="62">
        <f t="shared" si="152"/>
        <v>340064.85</v>
      </c>
      <c r="J280" s="64">
        <f t="shared" si="152"/>
        <v>8979364.6700000018</v>
      </c>
      <c r="K280" s="65">
        <f t="shared" si="152"/>
        <v>11294161.84</v>
      </c>
      <c r="L280" s="63">
        <f t="shared" si="152"/>
        <v>5445323.5299999993</v>
      </c>
      <c r="M280" s="66">
        <f t="shared" si="145"/>
        <v>93.10094144148087</v>
      </c>
      <c r="N280" s="66">
        <f>SUM(N281:N283)</f>
        <v>2314797.17</v>
      </c>
      <c r="O280" s="62">
        <f t="shared" si="146"/>
        <v>25.77907519151907</v>
      </c>
    </row>
    <row r="281" spans="1:15" ht="30" x14ac:dyDescent="0.25">
      <c r="A281" s="29"/>
      <c r="B281" s="30"/>
      <c r="C281" s="57"/>
      <c r="D281" s="67">
        <v>51501</v>
      </c>
      <c r="E281" s="68" t="s">
        <v>242</v>
      </c>
      <c r="F281" s="33">
        <v>5114062.1500000004</v>
      </c>
      <c r="G281" s="34">
        <v>2738530.16</v>
      </c>
      <c r="H281" s="35">
        <v>0</v>
      </c>
      <c r="I281" s="34">
        <v>340064.85</v>
      </c>
      <c r="J281" s="36">
        <f>SUM(F281:I281)</f>
        <v>8192657.1600000001</v>
      </c>
      <c r="K281" s="37">
        <v>11063709</v>
      </c>
      <c r="L281" s="35">
        <f>K281-F281</f>
        <v>5949646.8499999996</v>
      </c>
      <c r="M281" s="38">
        <f t="shared" si="145"/>
        <v>116.33896256032006</v>
      </c>
      <c r="N281" s="38">
        <f>K281-J281</f>
        <v>2871051.84</v>
      </c>
      <c r="O281" s="34">
        <f t="shared" si="146"/>
        <v>35.044208294443024</v>
      </c>
    </row>
    <row r="282" spans="1:15" x14ac:dyDescent="0.25">
      <c r="A282" s="29"/>
      <c r="B282" s="30"/>
      <c r="C282" s="57"/>
      <c r="D282" s="67">
        <v>51502</v>
      </c>
      <c r="E282" s="68" t="s">
        <v>243</v>
      </c>
      <c r="F282" s="33">
        <v>359897.63</v>
      </c>
      <c r="G282" s="34">
        <v>0</v>
      </c>
      <c r="H282" s="35">
        <v>0</v>
      </c>
      <c r="I282" s="34">
        <v>0</v>
      </c>
      <c r="J282" s="36">
        <f>SUM(F282:I282)</f>
        <v>359897.63</v>
      </c>
      <c r="K282" s="37"/>
      <c r="L282" s="35">
        <f>K282-F282</f>
        <v>-359897.63</v>
      </c>
      <c r="M282" s="38">
        <f t="shared" si="145"/>
        <v>-100</v>
      </c>
      <c r="N282" s="38">
        <f>K282-J282</f>
        <v>-359897.63</v>
      </c>
      <c r="O282" s="34">
        <f t="shared" si="146"/>
        <v>-100</v>
      </c>
    </row>
    <row r="283" spans="1:15" x14ac:dyDescent="0.25">
      <c r="A283" s="29"/>
      <c r="B283" s="30"/>
      <c r="C283" s="57"/>
      <c r="D283" s="67">
        <v>51503</v>
      </c>
      <c r="E283" s="68" t="s">
        <v>244</v>
      </c>
      <c r="F283" s="33">
        <v>374878.53</v>
      </c>
      <c r="G283" s="34">
        <v>62100.090000000004</v>
      </c>
      <c r="H283" s="35">
        <v>-10168.74</v>
      </c>
      <c r="I283" s="34">
        <v>0</v>
      </c>
      <c r="J283" s="36">
        <f>SUM(F283:I283)</f>
        <v>426809.88000000006</v>
      </c>
      <c r="K283" s="37">
        <v>230452.84</v>
      </c>
      <c r="L283" s="35">
        <f>K283-F283</f>
        <v>-144425.69000000003</v>
      </c>
      <c r="M283" s="38">
        <f t="shared" si="145"/>
        <v>-38.525996674176035</v>
      </c>
      <c r="N283" s="38">
        <f>K283-J283</f>
        <v>-196357.04000000007</v>
      </c>
      <c r="O283" s="34">
        <f t="shared" si="146"/>
        <v>-46.005739136123097</v>
      </c>
    </row>
    <row r="284" spans="1:15" x14ac:dyDescent="0.25">
      <c r="A284" s="29"/>
      <c r="B284" s="57"/>
      <c r="C284" s="58">
        <v>51900</v>
      </c>
      <c r="D284" s="59" t="s">
        <v>245</v>
      </c>
      <c r="E284" s="60"/>
      <c r="F284" s="61">
        <f t="shared" ref="F284:L284" si="153">SUM(F285)</f>
        <v>1695046.7</v>
      </c>
      <c r="G284" s="62">
        <f t="shared" si="153"/>
        <v>428141.92</v>
      </c>
      <c r="H284" s="63">
        <f t="shared" si="153"/>
        <v>-300000</v>
      </c>
      <c r="I284" s="62">
        <f t="shared" si="153"/>
        <v>0</v>
      </c>
      <c r="J284" s="64">
        <f t="shared" si="153"/>
        <v>1823188.62</v>
      </c>
      <c r="K284" s="65">
        <f t="shared" si="153"/>
        <v>347690.17</v>
      </c>
      <c r="L284" s="63">
        <f t="shared" si="153"/>
        <v>-1347356.53</v>
      </c>
      <c r="M284" s="66">
        <f t="shared" si="145"/>
        <v>-79.487870747159945</v>
      </c>
      <c r="N284" s="66">
        <f>SUM(N285)</f>
        <v>-1475498.4500000002</v>
      </c>
      <c r="O284" s="62">
        <f t="shared" si="146"/>
        <v>-80.929555714317701</v>
      </c>
    </row>
    <row r="285" spans="1:15" ht="30" x14ac:dyDescent="0.25">
      <c r="A285" s="29"/>
      <c r="B285" s="30"/>
      <c r="C285" s="57"/>
      <c r="D285" s="67">
        <v>51901</v>
      </c>
      <c r="E285" s="68" t="s">
        <v>245</v>
      </c>
      <c r="F285" s="33">
        <v>1695046.7</v>
      </c>
      <c r="G285" s="34">
        <v>428141.92</v>
      </c>
      <c r="H285" s="35">
        <v>-300000</v>
      </c>
      <c r="I285" s="34">
        <v>0</v>
      </c>
      <c r="J285" s="36">
        <f>SUM(F285:I285)</f>
        <v>1823188.62</v>
      </c>
      <c r="K285" s="37">
        <v>347690.17</v>
      </c>
      <c r="L285" s="35">
        <f>K285-F285</f>
        <v>-1347356.53</v>
      </c>
      <c r="M285" s="38">
        <f t="shared" si="145"/>
        <v>-79.487870747159945</v>
      </c>
      <c r="N285" s="38">
        <f>K285-J285</f>
        <v>-1475498.4500000002</v>
      </c>
      <c r="O285" s="34">
        <f t="shared" si="146"/>
        <v>-80.929555714317701</v>
      </c>
    </row>
    <row r="286" spans="1:15" x14ac:dyDescent="0.25">
      <c r="A286" s="29"/>
      <c r="B286" s="48">
        <v>52000</v>
      </c>
      <c r="C286" s="49" t="s">
        <v>246</v>
      </c>
      <c r="D286" s="49"/>
      <c r="E286" s="50"/>
      <c r="F286" s="51">
        <f t="shared" ref="F286:L286" si="154">SUM(F287,F289,F291)</f>
        <v>1214954.52</v>
      </c>
      <c r="G286" s="52">
        <f t="shared" si="154"/>
        <v>1337538.4099999999</v>
      </c>
      <c r="H286" s="53">
        <f t="shared" si="154"/>
        <v>-22203.02</v>
      </c>
      <c r="I286" s="52">
        <f t="shared" si="154"/>
        <v>0</v>
      </c>
      <c r="J286" s="54">
        <f t="shared" si="154"/>
        <v>2530289.9099999997</v>
      </c>
      <c r="K286" s="55">
        <f t="shared" si="154"/>
        <v>1157244.1200000001</v>
      </c>
      <c r="L286" s="53">
        <f t="shared" si="154"/>
        <v>-57710.399999999907</v>
      </c>
      <c r="M286" s="56">
        <f t="shared" si="145"/>
        <v>-4.75000496314874</v>
      </c>
      <c r="N286" s="56">
        <f>SUM(N287,N289,N291)</f>
        <v>-1373045.7899999996</v>
      </c>
      <c r="O286" s="52">
        <f t="shared" si="146"/>
        <v>-54.264366489134822</v>
      </c>
    </row>
    <row r="287" spans="1:15" x14ac:dyDescent="0.25">
      <c r="A287" s="29"/>
      <c r="B287" s="57"/>
      <c r="C287" s="58">
        <v>52100</v>
      </c>
      <c r="D287" s="59" t="s">
        <v>247</v>
      </c>
      <c r="E287" s="60"/>
      <c r="F287" s="61">
        <f t="shared" ref="F287:L287" si="155">SUM(F288)</f>
        <v>1192274.52</v>
      </c>
      <c r="G287" s="62">
        <f t="shared" si="155"/>
        <v>1337538.4099999999</v>
      </c>
      <c r="H287" s="63">
        <f t="shared" si="155"/>
        <v>-22203.02</v>
      </c>
      <c r="I287" s="62">
        <f t="shared" si="155"/>
        <v>0</v>
      </c>
      <c r="J287" s="64">
        <f t="shared" si="155"/>
        <v>2507609.9099999997</v>
      </c>
      <c r="K287" s="65">
        <f t="shared" si="155"/>
        <v>1157244.1200000001</v>
      </c>
      <c r="L287" s="63">
        <f t="shared" si="155"/>
        <v>-35030.399999999907</v>
      </c>
      <c r="M287" s="66">
        <f t="shared" si="145"/>
        <v>-2.9381152924411964</v>
      </c>
      <c r="N287" s="66">
        <f>SUM(N288)</f>
        <v>-1350365.7899999996</v>
      </c>
      <c r="O287" s="62">
        <f t="shared" si="146"/>
        <v>-53.850711971384726</v>
      </c>
    </row>
    <row r="288" spans="1:15" ht="30" x14ac:dyDescent="0.25">
      <c r="A288" s="29"/>
      <c r="B288" s="30"/>
      <c r="C288" s="57"/>
      <c r="D288" s="67">
        <v>52101</v>
      </c>
      <c r="E288" s="68" t="s">
        <v>247</v>
      </c>
      <c r="F288" s="33">
        <v>1192274.52</v>
      </c>
      <c r="G288" s="34">
        <v>1337538.4099999999</v>
      </c>
      <c r="H288" s="35">
        <v>-22203.02</v>
      </c>
      <c r="I288" s="34">
        <v>0</v>
      </c>
      <c r="J288" s="36">
        <f>SUM(F288:I288)</f>
        <v>2507609.9099999997</v>
      </c>
      <c r="K288" s="37">
        <v>1157244.1200000001</v>
      </c>
      <c r="L288" s="35">
        <f>K288-F288</f>
        <v>-35030.399999999907</v>
      </c>
      <c r="M288" s="38">
        <f t="shared" si="145"/>
        <v>-2.9381152924411964</v>
      </c>
      <c r="N288" s="38">
        <f>K288-J288</f>
        <v>-1350365.7899999996</v>
      </c>
      <c r="O288" s="34">
        <f t="shared" si="146"/>
        <v>-53.850711971384726</v>
      </c>
    </row>
    <row r="289" spans="1:15" x14ac:dyDescent="0.25">
      <c r="A289" s="29"/>
      <c r="B289" s="57"/>
      <c r="C289" s="58">
        <v>52300</v>
      </c>
      <c r="D289" s="59" t="s">
        <v>248</v>
      </c>
      <c r="E289" s="60"/>
      <c r="F289" s="61">
        <f t="shared" ref="F289:L289" si="156">SUM(F290)</f>
        <v>22680</v>
      </c>
      <c r="G289" s="62">
        <f t="shared" si="156"/>
        <v>0</v>
      </c>
      <c r="H289" s="63">
        <f t="shared" si="156"/>
        <v>0</v>
      </c>
      <c r="I289" s="62">
        <f t="shared" si="156"/>
        <v>0</v>
      </c>
      <c r="J289" s="64">
        <f t="shared" si="156"/>
        <v>22680</v>
      </c>
      <c r="K289" s="65">
        <f t="shared" si="156"/>
        <v>0</v>
      </c>
      <c r="L289" s="63">
        <f t="shared" si="156"/>
        <v>-22680</v>
      </c>
      <c r="M289" s="66">
        <f t="shared" si="145"/>
        <v>-100</v>
      </c>
      <c r="N289" s="66">
        <f>SUM(N290)</f>
        <v>-22680</v>
      </c>
      <c r="O289" s="62">
        <f t="shared" si="146"/>
        <v>-100</v>
      </c>
    </row>
    <row r="290" spans="1:15" ht="30" x14ac:dyDescent="0.25">
      <c r="A290" s="29"/>
      <c r="B290" s="30"/>
      <c r="C290" s="57"/>
      <c r="D290" s="67">
        <v>52301</v>
      </c>
      <c r="E290" s="68" t="s">
        <v>248</v>
      </c>
      <c r="F290" s="33">
        <v>22680</v>
      </c>
      <c r="G290" s="34">
        <v>0</v>
      </c>
      <c r="H290" s="35">
        <v>0</v>
      </c>
      <c r="I290" s="34">
        <v>0</v>
      </c>
      <c r="J290" s="36">
        <f>SUM(F290:I290)</f>
        <v>22680</v>
      </c>
      <c r="K290" s="37"/>
      <c r="L290" s="35">
        <f>K290-F290</f>
        <v>-22680</v>
      </c>
      <c r="M290" s="38">
        <f t="shared" si="145"/>
        <v>-100</v>
      </c>
      <c r="N290" s="38">
        <f>K290-J290</f>
        <v>-22680</v>
      </c>
      <c r="O290" s="34">
        <f t="shared" si="146"/>
        <v>-100</v>
      </c>
    </row>
    <row r="291" spans="1:15" hidden="1" x14ac:dyDescent="0.25">
      <c r="A291" s="29"/>
      <c r="B291" s="57"/>
      <c r="C291" s="58" t="s">
        <v>249</v>
      </c>
      <c r="D291" s="59"/>
      <c r="E291" s="60"/>
      <c r="F291" s="61">
        <f t="shared" ref="F291:L291" si="157">SUM(F292)</f>
        <v>0</v>
      </c>
      <c r="G291" s="62">
        <f t="shared" si="157"/>
        <v>0</v>
      </c>
      <c r="H291" s="63">
        <f t="shared" si="157"/>
        <v>0</v>
      </c>
      <c r="I291" s="62">
        <f t="shared" si="157"/>
        <v>0</v>
      </c>
      <c r="J291" s="64">
        <f t="shared" si="157"/>
        <v>0</v>
      </c>
      <c r="K291" s="65">
        <f t="shared" si="157"/>
        <v>0</v>
      </c>
      <c r="L291" s="63">
        <f t="shared" si="157"/>
        <v>0</v>
      </c>
      <c r="M291" s="66" t="e">
        <f t="shared" si="145"/>
        <v>#DIV/0!</v>
      </c>
      <c r="N291" s="66">
        <f>SUM(N292)</f>
        <v>0</v>
      </c>
      <c r="O291" s="62" t="e">
        <f t="shared" si="146"/>
        <v>#DIV/0!</v>
      </c>
    </row>
    <row r="292" spans="1:15" ht="30" hidden="1" x14ac:dyDescent="0.25">
      <c r="A292" s="29"/>
      <c r="B292" s="30"/>
      <c r="C292" s="57"/>
      <c r="D292" s="67">
        <v>52901</v>
      </c>
      <c r="E292" s="68" t="s">
        <v>250</v>
      </c>
      <c r="F292" s="33">
        <v>0</v>
      </c>
      <c r="G292" s="34">
        <v>0</v>
      </c>
      <c r="H292" s="35">
        <v>0</v>
      </c>
      <c r="I292" s="34">
        <v>0</v>
      </c>
      <c r="J292" s="36">
        <f>SUM(F292:I292)</f>
        <v>0</v>
      </c>
      <c r="K292" s="37"/>
      <c r="L292" s="35">
        <f>K292-F292</f>
        <v>0</v>
      </c>
      <c r="M292" s="38" t="e">
        <f t="shared" si="145"/>
        <v>#DIV/0!</v>
      </c>
      <c r="N292" s="38">
        <f>K292-J292</f>
        <v>0</v>
      </c>
      <c r="O292" s="34" t="e">
        <f t="shared" si="146"/>
        <v>#DIV/0!</v>
      </c>
    </row>
    <row r="293" spans="1:15" hidden="1" x14ac:dyDescent="0.25">
      <c r="A293" s="29"/>
      <c r="B293" s="48">
        <v>53000</v>
      </c>
      <c r="C293" s="49" t="s">
        <v>251</v>
      </c>
      <c r="D293" s="49"/>
      <c r="E293" s="50"/>
      <c r="F293" s="51">
        <f t="shared" ref="F293:L293" si="158">SUM(F294)</f>
        <v>0</v>
      </c>
      <c r="G293" s="52">
        <f t="shared" si="158"/>
        <v>0</v>
      </c>
      <c r="H293" s="53">
        <f t="shared" si="158"/>
        <v>0</v>
      </c>
      <c r="I293" s="52">
        <f t="shared" si="158"/>
        <v>0</v>
      </c>
      <c r="J293" s="54">
        <f t="shared" si="158"/>
        <v>0</v>
      </c>
      <c r="K293" s="55">
        <f t="shared" si="158"/>
        <v>0</v>
      </c>
      <c r="L293" s="53">
        <f t="shared" si="158"/>
        <v>0</v>
      </c>
      <c r="M293" s="56" t="e">
        <f t="shared" si="145"/>
        <v>#DIV/0!</v>
      </c>
      <c r="N293" s="56">
        <f>SUM(N294)</f>
        <v>0</v>
      </c>
      <c r="O293" s="52" t="e">
        <f t="shared" si="146"/>
        <v>#DIV/0!</v>
      </c>
    </row>
    <row r="294" spans="1:15" hidden="1" x14ac:dyDescent="0.25">
      <c r="A294" s="29"/>
      <c r="B294" s="57"/>
      <c r="C294" s="58">
        <v>53200</v>
      </c>
      <c r="D294" s="59" t="s">
        <v>252</v>
      </c>
      <c r="E294" s="60"/>
      <c r="F294" s="61">
        <f t="shared" ref="F294:L294" si="159">SUM(F295:F296)</f>
        <v>0</v>
      </c>
      <c r="G294" s="62">
        <f t="shared" si="159"/>
        <v>0</v>
      </c>
      <c r="H294" s="63">
        <f t="shared" si="159"/>
        <v>0</v>
      </c>
      <c r="I294" s="62">
        <f t="shared" si="159"/>
        <v>0</v>
      </c>
      <c r="J294" s="64">
        <f t="shared" si="159"/>
        <v>0</v>
      </c>
      <c r="K294" s="65">
        <f t="shared" si="159"/>
        <v>0</v>
      </c>
      <c r="L294" s="63">
        <f t="shared" si="159"/>
        <v>0</v>
      </c>
      <c r="M294" s="66" t="e">
        <f t="shared" si="145"/>
        <v>#DIV/0!</v>
      </c>
      <c r="N294" s="66">
        <f>SUM(N295:N296)</f>
        <v>0</v>
      </c>
      <c r="O294" s="62" t="e">
        <f t="shared" si="146"/>
        <v>#DIV/0!</v>
      </c>
    </row>
    <row r="295" spans="1:15" ht="30" hidden="1" x14ac:dyDescent="0.25">
      <c r="A295" s="29"/>
      <c r="B295" s="30"/>
      <c r="C295" s="57"/>
      <c r="D295" s="67">
        <v>53101</v>
      </c>
      <c r="E295" s="73" t="s">
        <v>253</v>
      </c>
      <c r="F295" s="33">
        <v>0</v>
      </c>
      <c r="G295" s="34">
        <v>0</v>
      </c>
      <c r="H295" s="35">
        <v>0</v>
      </c>
      <c r="I295" s="34">
        <v>0</v>
      </c>
      <c r="J295" s="36">
        <f>SUM(F295:I295)</f>
        <v>0</v>
      </c>
      <c r="K295" s="37">
        <v>0</v>
      </c>
      <c r="L295" s="35">
        <f>K295-F295</f>
        <v>0</v>
      </c>
      <c r="M295" s="38" t="e">
        <f t="shared" si="145"/>
        <v>#DIV/0!</v>
      </c>
      <c r="N295" s="38">
        <f>K295-J295</f>
        <v>0</v>
      </c>
      <c r="O295" s="34" t="e">
        <f t="shared" si="146"/>
        <v>#DIV/0!</v>
      </c>
    </row>
    <row r="296" spans="1:15" ht="30" hidden="1" x14ac:dyDescent="0.25">
      <c r="A296" s="29"/>
      <c r="B296" s="30"/>
      <c r="C296" s="57"/>
      <c r="D296" s="67">
        <v>53201</v>
      </c>
      <c r="E296" s="73" t="s">
        <v>252</v>
      </c>
      <c r="F296" s="33">
        <v>0</v>
      </c>
      <c r="G296" s="34">
        <v>0</v>
      </c>
      <c r="H296" s="35">
        <v>0</v>
      </c>
      <c r="I296" s="34">
        <v>0</v>
      </c>
      <c r="J296" s="36">
        <f>SUM(F296:I296)</f>
        <v>0</v>
      </c>
      <c r="K296" s="37"/>
      <c r="L296" s="35">
        <f>K296-F296</f>
        <v>0</v>
      </c>
      <c r="M296" s="38" t="e">
        <f t="shared" si="145"/>
        <v>#DIV/0!</v>
      </c>
      <c r="N296" s="38">
        <f>K296-J296</f>
        <v>0</v>
      </c>
      <c r="O296" s="34" t="e">
        <f t="shared" si="146"/>
        <v>#DIV/0!</v>
      </c>
    </row>
    <row r="297" spans="1:15" x14ac:dyDescent="0.25">
      <c r="A297" s="29"/>
      <c r="B297" s="48">
        <v>54000</v>
      </c>
      <c r="C297" s="49" t="s">
        <v>254</v>
      </c>
      <c r="D297" s="49"/>
      <c r="E297" s="50"/>
      <c r="F297" s="51">
        <f>SUM(F298)</f>
        <v>1870305</v>
      </c>
      <c r="G297" s="52">
        <f t="shared" ref="G297:N298" si="160">SUM(G298)</f>
        <v>900000</v>
      </c>
      <c r="H297" s="53">
        <f t="shared" si="160"/>
        <v>0</v>
      </c>
      <c r="I297" s="52">
        <f t="shared" si="160"/>
        <v>944762.9</v>
      </c>
      <c r="J297" s="54">
        <f t="shared" si="160"/>
        <v>3715067.9</v>
      </c>
      <c r="K297" s="55">
        <f t="shared" si="160"/>
        <v>3680000</v>
      </c>
      <c r="L297" s="53">
        <f t="shared" si="160"/>
        <v>1809695</v>
      </c>
      <c r="M297" s="56">
        <f t="shared" si="145"/>
        <v>96.759352084285723</v>
      </c>
      <c r="N297" s="56">
        <f t="shared" si="160"/>
        <v>-35067.899999999907</v>
      </c>
      <c r="O297" s="52">
        <f t="shared" si="146"/>
        <v>-0.94393698699288109</v>
      </c>
    </row>
    <row r="298" spans="1:15" x14ac:dyDescent="0.25">
      <c r="A298" s="29"/>
      <c r="B298" s="57"/>
      <c r="C298" s="58">
        <v>54100</v>
      </c>
      <c r="D298" s="59" t="s">
        <v>254</v>
      </c>
      <c r="E298" s="60"/>
      <c r="F298" s="61">
        <f>SUM(F299)</f>
        <v>1870305</v>
      </c>
      <c r="G298" s="62">
        <f t="shared" si="160"/>
        <v>900000</v>
      </c>
      <c r="H298" s="63">
        <f t="shared" si="160"/>
        <v>0</v>
      </c>
      <c r="I298" s="62">
        <f t="shared" si="160"/>
        <v>944762.9</v>
      </c>
      <c r="J298" s="64">
        <f t="shared" si="160"/>
        <v>3715067.9</v>
      </c>
      <c r="K298" s="65">
        <f t="shared" si="160"/>
        <v>3680000</v>
      </c>
      <c r="L298" s="63">
        <f t="shared" si="160"/>
        <v>1809695</v>
      </c>
      <c r="M298" s="66">
        <f t="shared" si="145"/>
        <v>96.759352084285723</v>
      </c>
      <c r="N298" s="66">
        <f t="shared" si="160"/>
        <v>-35067.899999999907</v>
      </c>
      <c r="O298" s="62">
        <f t="shared" si="146"/>
        <v>-0.94393698699288109</v>
      </c>
    </row>
    <row r="299" spans="1:15" x14ac:dyDescent="0.25">
      <c r="A299" s="29"/>
      <c r="B299" s="30"/>
      <c r="C299" s="57"/>
      <c r="D299" s="67">
        <v>54101</v>
      </c>
      <c r="E299" s="68" t="s">
        <v>254</v>
      </c>
      <c r="F299" s="33">
        <v>1870305</v>
      </c>
      <c r="G299" s="34">
        <v>900000</v>
      </c>
      <c r="H299" s="35">
        <v>0</v>
      </c>
      <c r="I299" s="34">
        <v>944762.9</v>
      </c>
      <c r="J299" s="36">
        <f>SUM(F299:I299)</f>
        <v>3715067.9</v>
      </c>
      <c r="K299" s="37">
        <v>3680000</v>
      </c>
      <c r="L299" s="35">
        <f>K299-F299</f>
        <v>1809695</v>
      </c>
      <c r="M299" s="38">
        <f t="shared" si="145"/>
        <v>96.759352084285723</v>
      </c>
      <c r="N299" s="38">
        <f>K299-J299</f>
        <v>-35067.899999999907</v>
      </c>
      <c r="O299" s="34">
        <f t="shared" si="146"/>
        <v>-0.94393698699288109</v>
      </c>
    </row>
    <row r="300" spans="1:15" x14ac:dyDescent="0.25">
      <c r="A300" s="29"/>
      <c r="B300" s="48">
        <v>55000</v>
      </c>
      <c r="C300" s="49" t="s">
        <v>275</v>
      </c>
      <c r="D300" s="49"/>
      <c r="E300" s="50"/>
      <c r="F300" s="51">
        <f>SUM(F301)</f>
        <v>139946</v>
      </c>
      <c r="G300" s="52">
        <f t="shared" ref="G300:N301" si="161">SUM(G301)</f>
        <v>0</v>
      </c>
      <c r="H300" s="53">
        <f t="shared" si="161"/>
        <v>-139946</v>
      </c>
      <c r="I300" s="52">
        <f t="shared" si="161"/>
        <v>0</v>
      </c>
      <c r="J300" s="54">
        <f t="shared" si="161"/>
        <v>0</v>
      </c>
      <c r="K300" s="55">
        <f t="shared" si="161"/>
        <v>0</v>
      </c>
      <c r="L300" s="53">
        <f t="shared" si="161"/>
        <v>-139946</v>
      </c>
      <c r="M300" s="56">
        <f t="shared" si="145"/>
        <v>-100</v>
      </c>
      <c r="N300" s="56">
        <f t="shared" si="161"/>
        <v>0</v>
      </c>
      <c r="O300" s="52" t="e">
        <f t="shared" si="146"/>
        <v>#DIV/0!</v>
      </c>
    </row>
    <row r="301" spans="1:15" x14ac:dyDescent="0.25">
      <c r="A301" s="29"/>
      <c r="B301" s="57"/>
      <c r="C301" s="58">
        <v>55100</v>
      </c>
      <c r="D301" s="59" t="s">
        <v>275</v>
      </c>
      <c r="E301" s="60"/>
      <c r="F301" s="61">
        <f>SUM(F302)</f>
        <v>139946</v>
      </c>
      <c r="G301" s="62">
        <f t="shared" si="161"/>
        <v>0</v>
      </c>
      <c r="H301" s="63">
        <f t="shared" si="161"/>
        <v>-139946</v>
      </c>
      <c r="I301" s="62">
        <f t="shared" si="161"/>
        <v>0</v>
      </c>
      <c r="J301" s="64">
        <f t="shared" si="161"/>
        <v>0</v>
      </c>
      <c r="K301" s="65">
        <f t="shared" si="161"/>
        <v>0</v>
      </c>
      <c r="L301" s="63">
        <f t="shared" si="161"/>
        <v>-139946</v>
      </c>
      <c r="M301" s="66">
        <f t="shared" si="145"/>
        <v>-100</v>
      </c>
      <c r="N301" s="66">
        <f t="shared" si="161"/>
        <v>0</v>
      </c>
      <c r="O301" s="62" t="e">
        <f t="shared" si="146"/>
        <v>#DIV/0!</v>
      </c>
    </row>
    <row r="302" spans="1:15" ht="30" x14ac:dyDescent="0.25">
      <c r="A302" s="29"/>
      <c r="B302" s="30"/>
      <c r="C302" s="57"/>
      <c r="D302" s="71">
        <v>55101</v>
      </c>
      <c r="E302" s="68" t="s">
        <v>275</v>
      </c>
      <c r="F302" s="33">
        <v>139946</v>
      </c>
      <c r="G302" s="34">
        <v>0</v>
      </c>
      <c r="H302" s="35">
        <v>-139946</v>
      </c>
      <c r="I302" s="34">
        <v>0</v>
      </c>
      <c r="J302" s="36">
        <f>SUM(F302:I302)</f>
        <v>0</v>
      </c>
      <c r="K302" s="37"/>
      <c r="L302" s="35">
        <f>K302-F302</f>
        <v>-139946</v>
      </c>
      <c r="M302" s="38">
        <f t="shared" si="145"/>
        <v>-100</v>
      </c>
      <c r="N302" s="38">
        <f>K302-J302</f>
        <v>0</v>
      </c>
      <c r="O302" s="34" t="e">
        <f t="shared" si="146"/>
        <v>#DIV/0!</v>
      </c>
    </row>
    <row r="303" spans="1:15" x14ac:dyDescent="0.25">
      <c r="A303" s="29"/>
      <c r="B303" s="48">
        <v>56000</v>
      </c>
      <c r="C303" s="49" t="s">
        <v>255</v>
      </c>
      <c r="D303" s="49"/>
      <c r="E303" s="50"/>
      <c r="F303" s="51">
        <f t="shared" ref="F303:L303" si="162">SUM(F304,F306,F308,F310,F312)</f>
        <v>17790872.66</v>
      </c>
      <c r="G303" s="52">
        <f t="shared" si="162"/>
        <v>777229.97</v>
      </c>
      <c r="H303" s="53">
        <f t="shared" si="162"/>
        <v>-4860.68</v>
      </c>
      <c r="I303" s="52">
        <f t="shared" si="162"/>
        <v>50000</v>
      </c>
      <c r="J303" s="54">
        <f t="shared" si="162"/>
        <v>18613241.949999999</v>
      </c>
      <c r="K303" s="55">
        <f t="shared" si="162"/>
        <v>9071741.3900000006</v>
      </c>
      <c r="L303" s="53">
        <f t="shared" si="162"/>
        <v>-8719131.2699999996</v>
      </c>
      <c r="M303" s="56">
        <f t="shared" si="145"/>
        <v>-49.009013985039672</v>
      </c>
      <c r="N303" s="56">
        <f>SUM(N304,N306,N308,N310,N312)</f>
        <v>-9541500.5599999987</v>
      </c>
      <c r="O303" s="52">
        <f t="shared" si="146"/>
        <v>-51.261895083247438</v>
      </c>
    </row>
    <row r="304" spans="1:15" x14ac:dyDescent="0.25">
      <c r="A304" s="29"/>
      <c r="B304" s="57"/>
      <c r="C304" s="58">
        <v>56400</v>
      </c>
      <c r="D304" s="59" t="s">
        <v>256</v>
      </c>
      <c r="E304" s="60"/>
      <c r="F304" s="61">
        <f t="shared" ref="F304:L304" si="163">SUM(F305)</f>
        <v>16084427</v>
      </c>
      <c r="G304" s="62">
        <f t="shared" si="163"/>
        <v>0</v>
      </c>
      <c r="H304" s="63">
        <f t="shared" si="163"/>
        <v>0</v>
      </c>
      <c r="I304" s="62">
        <f t="shared" si="163"/>
        <v>0</v>
      </c>
      <c r="J304" s="64">
        <f t="shared" si="163"/>
        <v>16084427</v>
      </c>
      <c r="K304" s="65">
        <f t="shared" si="163"/>
        <v>2658750.27</v>
      </c>
      <c r="L304" s="63">
        <f t="shared" si="163"/>
        <v>-13425676.73</v>
      </c>
      <c r="M304" s="66">
        <f t="shared" si="145"/>
        <v>-83.470034276011205</v>
      </c>
      <c r="N304" s="66">
        <f>SUM(N305)</f>
        <v>-13425676.73</v>
      </c>
      <c r="O304" s="62">
        <f t="shared" si="146"/>
        <v>-83.470034276011205</v>
      </c>
    </row>
    <row r="305" spans="1:15" ht="30" x14ac:dyDescent="0.25">
      <c r="A305" s="29"/>
      <c r="B305" s="30"/>
      <c r="C305" s="57"/>
      <c r="D305" s="67">
        <v>56401</v>
      </c>
      <c r="E305" s="68" t="s">
        <v>257</v>
      </c>
      <c r="F305" s="33">
        <v>16084427</v>
      </c>
      <c r="G305" s="34">
        <v>0</v>
      </c>
      <c r="H305" s="35">
        <v>0</v>
      </c>
      <c r="I305" s="34">
        <v>0</v>
      </c>
      <c r="J305" s="36">
        <f>SUM(F305:I305)</f>
        <v>16084427</v>
      </c>
      <c r="K305" s="37">
        <v>2658750.27</v>
      </c>
      <c r="L305" s="35">
        <f>K305-F305</f>
        <v>-13425676.73</v>
      </c>
      <c r="M305" s="38">
        <f t="shared" si="145"/>
        <v>-83.470034276011205</v>
      </c>
      <c r="N305" s="38">
        <f>K305-J305</f>
        <v>-13425676.73</v>
      </c>
      <c r="O305" s="34">
        <f t="shared" si="146"/>
        <v>-83.470034276011205</v>
      </c>
    </row>
    <row r="306" spans="1:15" x14ac:dyDescent="0.25">
      <c r="A306" s="29"/>
      <c r="B306" s="57"/>
      <c r="C306" s="58">
        <v>56500</v>
      </c>
      <c r="D306" s="59" t="s">
        <v>258</v>
      </c>
      <c r="E306" s="60"/>
      <c r="F306" s="61">
        <f t="shared" ref="F306:L306" si="164">SUM(F307)</f>
        <v>1493700.91</v>
      </c>
      <c r="G306" s="62">
        <f t="shared" si="164"/>
        <v>217649.32</v>
      </c>
      <c r="H306" s="63">
        <f t="shared" si="164"/>
        <v>-1354.19</v>
      </c>
      <c r="I306" s="62">
        <f t="shared" si="164"/>
        <v>0</v>
      </c>
      <c r="J306" s="64">
        <f t="shared" si="164"/>
        <v>1709996.04</v>
      </c>
      <c r="K306" s="65">
        <f t="shared" si="164"/>
        <v>1956720</v>
      </c>
      <c r="L306" s="63">
        <f t="shared" si="164"/>
        <v>463019.09000000008</v>
      </c>
      <c r="M306" s="66">
        <f t="shared" si="145"/>
        <v>30.998112600734771</v>
      </c>
      <c r="N306" s="66">
        <f>SUM(N307)</f>
        <v>246723.95999999996</v>
      </c>
      <c r="O306" s="62">
        <f t="shared" si="146"/>
        <v>14.428335167372666</v>
      </c>
    </row>
    <row r="307" spans="1:15" ht="30" x14ac:dyDescent="0.25">
      <c r="A307" s="29"/>
      <c r="B307" s="30"/>
      <c r="C307" s="57"/>
      <c r="D307" s="67">
        <v>56501</v>
      </c>
      <c r="E307" s="68" t="s">
        <v>258</v>
      </c>
      <c r="F307" s="33">
        <v>1493700.91</v>
      </c>
      <c r="G307" s="34">
        <v>217649.32</v>
      </c>
      <c r="H307" s="35">
        <v>-1354.19</v>
      </c>
      <c r="I307" s="34">
        <v>0</v>
      </c>
      <c r="J307" s="36">
        <f>SUM(F307:I307)</f>
        <v>1709996.04</v>
      </c>
      <c r="K307" s="37">
        <v>1956720</v>
      </c>
      <c r="L307" s="35">
        <f>K307-F307</f>
        <v>463019.09000000008</v>
      </c>
      <c r="M307" s="38">
        <f t="shared" si="145"/>
        <v>30.998112600734771</v>
      </c>
      <c r="N307" s="38">
        <f>K307-J307</f>
        <v>246723.95999999996</v>
      </c>
      <c r="O307" s="34">
        <f t="shared" si="146"/>
        <v>14.428335167372666</v>
      </c>
    </row>
    <row r="308" spans="1:15" x14ac:dyDescent="0.25">
      <c r="A308" s="29"/>
      <c r="B308" s="57"/>
      <c r="C308" s="58">
        <v>56600</v>
      </c>
      <c r="D308" s="59" t="s">
        <v>259</v>
      </c>
      <c r="E308" s="60"/>
      <c r="F308" s="61">
        <f t="shared" ref="F308:L308" si="165">SUM(F309)</f>
        <v>197744.75</v>
      </c>
      <c r="G308" s="62">
        <f t="shared" si="165"/>
        <v>194180.65</v>
      </c>
      <c r="H308" s="63">
        <f t="shared" si="165"/>
        <v>-3506.49</v>
      </c>
      <c r="I308" s="62">
        <f t="shared" si="165"/>
        <v>50000</v>
      </c>
      <c r="J308" s="64">
        <f t="shared" si="165"/>
        <v>438418.91000000003</v>
      </c>
      <c r="K308" s="65">
        <f t="shared" si="165"/>
        <v>854300</v>
      </c>
      <c r="L308" s="63">
        <f t="shared" si="165"/>
        <v>656555.25</v>
      </c>
      <c r="M308" s="66">
        <f t="shared" si="145"/>
        <v>332.02158337958406</v>
      </c>
      <c r="N308" s="66">
        <f>SUM(N309)</f>
        <v>415881.08999999997</v>
      </c>
      <c r="O308" s="62">
        <f t="shared" si="146"/>
        <v>94.859295644889016</v>
      </c>
    </row>
    <row r="309" spans="1:15" ht="45" x14ac:dyDescent="0.25">
      <c r="A309" s="29"/>
      <c r="B309" s="30"/>
      <c r="C309" s="57"/>
      <c r="D309" s="67">
        <v>56601</v>
      </c>
      <c r="E309" s="74" t="s">
        <v>259</v>
      </c>
      <c r="F309" s="33">
        <v>197744.75</v>
      </c>
      <c r="G309" s="34">
        <v>194180.65</v>
      </c>
      <c r="H309" s="35">
        <v>-3506.49</v>
      </c>
      <c r="I309" s="34">
        <v>50000</v>
      </c>
      <c r="J309" s="36">
        <f>SUM(F309:I309)</f>
        <v>438418.91000000003</v>
      </c>
      <c r="K309" s="37">
        <v>854300</v>
      </c>
      <c r="L309" s="35">
        <f>K309-F309</f>
        <v>656555.25</v>
      </c>
      <c r="M309" s="38">
        <f t="shared" si="145"/>
        <v>332.02158337958406</v>
      </c>
      <c r="N309" s="38">
        <f>K309-J309</f>
        <v>415881.08999999997</v>
      </c>
      <c r="O309" s="34">
        <f t="shared" si="146"/>
        <v>94.859295644889016</v>
      </c>
    </row>
    <row r="310" spans="1:15" x14ac:dyDescent="0.25">
      <c r="A310" s="29"/>
      <c r="B310" s="57"/>
      <c r="C310" s="58">
        <v>56700</v>
      </c>
      <c r="D310" s="59" t="s">
        <v>260</v>
      </c>
      <c r="E310" s="60"/>
      <c r="F310" s="61">
        <f t="shared" ref="F310:L310" si="166">SUM(F311)</f>
        <v>15000</v>
      </c>
      <c r="G310" s="62">
        <f t="shared" si="166"/>
        <v>0</v>
      </c>
      <c r="H310" s="63">
        <f t="shared" si="166"/>
        <v>0</v>
      </c>
      <c r="I310" s="62">
        <f t="shared" si="166"/>
        <v>0</v>
      </c>
      <c r="J310" s="64">
        <f t="shared" si="166"/>
        <v>15000</v>
      </c>
      <c r="K310" s="65">
        <f t="shared" si="166"/>
        <v>0</v>
      </c>
      <c r="L310" s="63">
        <f t="shared" si="166"/>
        <v>-15000</v>
      </c>
      <c r="M310" s="66">
        <f t="shared" si="145"/>
        <v>-100</v>
      </c>
      <c r="N310" s="66">
        <f>SUM(N311)</f>
        <v>-15000</v>
      </c>
      <c r="O310" s="62">
        <f t="shared" si="146"/>
        <v>-100</v>
      </c>
    </row>
    <row r="311" spans="1:15" ht="30" x14ac:dyDescent="0.25">
      <c r="A311" s="29"/>
      <c r="B311" s="30"/>
      <c r="C311" s="57"/>
      <c r="D311" s="67">
        <v>56701</v>
      </c>
      <c r="E311" s="74" t="s">
        <v>260</v>
      </c>
      <c r="F311" s="33">
        <v>15000</v>
      </c>
      <c r="G311" s="34">
        <v>0</v>
      </c>
      <c r="H311" s="35">
        <v>0</v>
      </c>
      <c r="I311" s="34">
        <v>0</v>
      </c>
      <c r="J311" s="36">
        <f>SUM(F311:I311)</f>
        <v>15000</v>
      </c>
      <c r="K311" s="37"/>
      <c r="L311" s="35">
        <f>K311-F311</f>
        <v>-15000</v>
      </c>
      <c r="M311" s="38">
        <f t="shared" si="145"/>
        <v>-100</v>
      </c>
      <c r="N311" s="38">
        <f>K311-J311</f>
        <v>-15000</v>
      </c>
      <c r="O311" s="34">
        <f t="shared" si="146"/>
        <v>-100</v>
      </c>
    </row>
    <row r="312" spans="1:15" x14ac:dyDescent="0.25">
      <c r="A312" s="29"/>
      <c r="B312" s="57"/>
      <c r="C312" s="58">
        <v>56900</v>
      </c>
      <c r="D312" s="59" t="s">
        <v>261</v>
      </c>
      <c r="E312" s="60"/>
      <c r="F312" s="61">
        <f t="shared" ref="F312:L312" si="167">SUM(F313)</f>
        <v>0</v>
      </c>
      <c r="G312" s="62">
        <f t="shared" si="167"/>
        <v>365400</v>
      </c>
      <c r="H312" s="63">
        <f t="shared" si="167"/>
        <v>0</v>
      </c>
      <c r="I312" s="62">
        <f t="shared" si="167"/>
        <v>0</v>
      </c>
      <c r="J312" s="64">
        <f t="shared" si="167"/>
        <v>365400</v>
      </c>
      <c r="K312" s="65">
        <f t="shared" si="167"/>
        <v>3601971.12</v>
      </c>
      <c r="L312" s="63">
        <f t="shared" si="167"/>
        <v>3601971.12</v>
      </c>
      <c r="M312" s="66" t="e">
        <f t="shared" si="145"/>
        <v>#DIV/0!</v>
      </c>
      <c r="N312" s="66">
        <f>SUM(N313)</f>
        <v>3236571.12</v>
      </c>
      <c r="O312" s="62">
        <f t="shared" si="146"/>
        <v>885.76111658456489</v>
      </c>
    </row>
    <row r="313" spans="1:15" x14ac:dyDescent="0.25">
      <c r="A313" s="29"/>
      <c r="B313" s="30"/>
      <c r="C313" s="57"/>
      <c r="D313" s="67">
        <v>56901</v>
      </c>
      <c r="E313" s="68" t="s">
        <v>261</v>
      </c>
      <c r="F313" s="33">
        <v>0</v>
      </c>
      <c r="G313" s="34">
        <v>365400</v>
      </c>
      <c r="H313" s="35">
        <v>0</v>
      </c>
      <c r="I313" s="34">
        <v>0</v>
      </c>
      <c r="J313" s="36">
        <f>SUM(F313:I313)</f>
        <v>365400</v>
      </c>
      <c r="K313" s="37">
        <v>3601971.12</v>
      </c>
      <c r="L313" s="35">
        <f>K313-F313</f>
        <v>3601971.12</v>
      </c>
      <c r="M313" s="38" t="e">
        <f t="shared" si="145"/>
        <v>#DIV/0!</v>
      </c>
      <c r="N313" s="38">
        <f>K313-J313</f>
        <v>3236571.12</v>
      </c>
      <c r="O313" s="34">
        <f t="shared" si="146"/>
        <v>885.76111658456489</v>
      </c>
    </row>
    <row r="314" spans="1:15" x14ac:dyDescent="0.25">
      <c r="A314" s="29"/>
      <c r="B314" s="48">
        <v>59000</v>
      </c>
      <c r="C314" s="49" t="s">
        <v>262</v>
      </c>
      <c r="D314" s="49"/>
      <c r="E314" s="50"/>
      <c r="F314" s="51">
        <f>SUM(F315)</f>
        <v>0</v>
      </c>
      <c r="G314" s="52">
        <f t="shared" ref="G314:N315" si="168">SUM(G315)</f>
        <v>0</v>
      </c>
      <c r="H314" s="53">
        <f t="shared" si="168"/>
        <v>0</v>
      </c>
      <c r="I314" s="52">
        <f t="shared" si="168"/>
        <v>0</v>
      </c>
      <c r="J314" s="54">
        <f t="shared" si="168"/>
        <v>0</v>
      </c>
      <c r="K314" s="55">
        <f t="shared" si="168"/>
        <v>0</v>
      </c>
      <c r="L314" s="53">
        <f t="shared" si="168"/>
        <v>0</v>
      </c>
      <c r="M314" s="56" t="e">
        <f t="shared" si="145"/>
        <v>#DIV/0!</v>
      </c>
      <c r="N314" s="56">
        <f t="shared" si="168"/>
        <v>0</v>
      </c>
      <c r="O314" s="52" t="e">
        <f t="shared" si="146"/>
        <v>#DIV/0!</v>
      </c>
    </row>
    <row r="315" spans="1:15" x14ac:dyDescent="0.25">
      <c r="A315" s="29"/>
      <c r="B315" s="57"/>
      <c r="C315" s="58">
        <v>59700</v>
      </c>
      <c r="D315" s="59" t="s">
        <v>263</v>
      </c>
      <c r="E315" s="60"/>
      <c r="F315" s="61">
        <f>SUM(F316)</f>
        <v>0</v>
      </c>
      <c r="G315" s="62">
        <f t="shared" si="168"/>
        <v>0</v>
      </c>
      <c r="H315" s="63">
        <f t="shared" si="168"/>
        <v>0</v>
      </c>
      <c r="I315" s="62">
        <f t="shared" si="168"/>
        <v>0</v>
      </c>
      <c r="J315" s="64">
        <f t="shared" si="168"/>
        <v>0</v>
      </c>
      <c r="K315" s="65">
        <f t="shared" si="168"/>
        <v>0</v>
      </c>
      <c r="L315" s="63">
        <f t="shared" si="168"/>
        <v>0</v>
      </c>
      <c r="M315" s="66" t="e">
        <f t="shared" si="145"/>
        <v>#DIV/0!</v>
      </c>
      <c r="N315" s="66">
        <f t="shared" si="168"/>
        <v>0</v>
      </c>
      <c r="O315" s="62" t="e">
        <f t="shared" si="146"/>
        <v>#DIV/0!</v>
      </c>
    </row>
    <row r="316" spans="1:15" ht="30" x14ac:dyDescent="0.25">
      <c r="A316" s="29"/>
      <c r="B316" s="30"/>
      <c r="C316" s="57"/>
      <c r="D316" s="67">
        <v>59701</v>
      </c>
      <c r="E316" s="68" t="s">
        <v>263</v>
      </c>
      <c r="F316" s="33">
        <v>0</v>
      </c>
      <c r="G316" s="34">
        <v>0</v>
      </c>
      <c r="H316" s="35">
        <v>0</v>
      </c>
      <c r="I316" s="34">
        <v>0</v>
      </c>
      <c r="J316" s="36">
        <f>SUM(F316:I316)</f>
        <v>0</v>
      </c>
      <c r="K316" s="37"/>
      <c r="L316" s="35">
        <f>K316-F316</f>
        <v>0</v>
      </c>
      <c r="M316" s="38" t="e">
        <f t="shared" si="145"/>
        <v>#DIV/0!</v>
      </c>
      <c r="N316" s="38">
        <f>K316-J316</f>
        <v>0</v>
      </c>
      <c r="O316" s="34" t="e">
        <f t="shared" si="146"/>
        <v>#DIV/0!</v>
      </c>
    </row>
    <row r="317" spans="1:15" x14ac:dyDescent="0.25">
      <c r="A317" s="29"/>
      <c r="B317" s="30"/>
      <c r="C317" s="57"/>
      <c r="D317" s="67"/>
      <c r="E317" s="68"/>
      <c r="F317" s="33"/>
      <c r="G317" s="34"/>
      <c r="H317" s="35"/>
      <c r="I317" s="34"/>
      <c r="J317" s="36"/>
      <c r="K317" s="37"/>
      <c r="L317" s="35"/>
      <c r="M317" s="38" t="e">
        <f t="shared" si="145"/>
        <v>#DIV/0!</v>
      </c>
      <c r="N317" s="38"/>
      <c r="O317" s="34" t="e">
        <f t="shared" si="146"/>
        <v>#DIV/0!</v>
      </c>
    </row>
    <row r="318" spans="1:15" x14ac:dyDescent="0.25">
      <c r="A318" s="39">
        <v>60000</v>
      </c>
      <c r="B318" s="40" t="s">
        <v>264</v>
      </c>
      <c r="C318" s="40"/>
      <c r="D318" s="40"/>
      <c r="E318" s="41"/>
      <c r="F318" s="33">
        <f t="shared" ref="F318:L318" si="169">SUM(F319,F322)</f>
        <v>4000000</v>
      </c>
      <c r="G318" s="34">
        <f t="shared" si="169"/>
        <v>7135824.7300000004</v>
      </c>
      <c r="H318" s="35">
        <f t="shared" si="169"/>
        <v>0</v>
      </c>
      <c r="I318" s="34">
        <f t="shared" si="169"/>
        <v>0</v>
      </c>
      <c r="J318" s="36">
        <f t="shared" si="169"/>
        <v>11135824.73</v>
      </c>
      <c r="K318" s="37">
        <f t="shared" si="169"/>
        <v>7741200</v>
      </c>
      <c r="L318" s="35">
        <f t="shared" si="169"/>
        <v>3741200</v>
      </c>
      <c r="M318" s="38">
        <f t="shared" si="145"/>
        <v>93.53</v>
      </c>
      <c r="N318" s="38">
        <f>SUM(N319,N322)</f>
        <v>-3394624.7300000004</v>
      </c>
      <c r="O318" s="34">
        <f t="shared" si="146"/>
        <v>-30.483819674845051</v>
      </c>
    </row>
    <row r="319" spans="1:15" x14ac:dyDescent="0.25">
      <c r="A319" s="29"/>
      <c r="B319" s="48">
        <v>61000</v>
      </c>
      <c r="C319" s="49" t="s">
        <v>265</v>
      </c>
      <c r="D319" s="49"/>
      <c r="E319" s="50"/>
      <c r="F319" s="51">
        <f>SUM(F320)</f>
        <v>0</v>
      </c>
      <c r="G319" s="52">
        <f t="shared" ref="G319:N320" si="170">SUM(G320)</f>
        <v>2000000</v>
      </c>
      <c r="H319" s="53">
        <f t="shared" si="170"/>
        <v>0</v>
      </c>
      <c r="I319" s="52">
        <f t="shared" si="170"/>
        <v>0</v>
      </c>
      <c r="J319" s="54">
        <f t="shared" si="170"/>
        <v>2000000</v>
      </c>
      <c r="K319" s="55">
        <f t="shared" si="170"/>
        <v>6000000</v>
      </c>
      <c r="L319" s="53">
        <f t="shared" si="170"/>
        <v>6000000</v>
      </c>
      <c r="M319" s="56" t="e">
        <f t="shared" si="145"/>
        <v>#DIV/0!</v>
      </c>
      <c r="N319" s="56">
        <f t="shared" si="170"/>
        <v>4000000</v>
      </c>
      <c r="O319" s="52">
        <f t="shared" si="146"/>
        <v>200</v>
      </c>
    </row>
    <row r="320" spans="1:15" x14ac:dyDescent="0.25">
      <c r="A320" s="29"/>
      <c r="B320" s="57"/>
      <c r="C320" s="58">
        <v>61200</v>
      </c>
      <c r="D320" s="59" t="s">
        <v>266</v>
      </c>
      <c r="E320" s="60"/>
      <c r="F320" s="61">
        <f>SUM(F321)</f>
        <v>0</v>
      </c>
      <c r="G320" s="62">
        <f t="shared" si="170"/>
        <v>2000000</v>
      </c>
      <c r="H320" s="63">
        <f t="shared" si="170"/>
        <v>0</v>
      </c>
      <c r="I320" s="62">
        <f t="shared" si="170"/>
        <v>0</v>
      </c>
      <c r="J320" s="64">
        <f t="shared" si="170"/>
        <v>2000000</v>
      </c>
      <c r="K320" s="65">
        <f t="shared" si="170"/>
        <v>6000000</v>
      </c>
      <c r="L320" s="63">
        <f t="shared" si="170"/>
        <v>6000000</v>
      </c>
      <c r="M320" s="66" t="e">
        <f t="shared" si="145"/>
        <v>#DIV/0!</v>
      </c>
      <c r="N320" s="66">
        <f t="shared" si="170"/>
        <v>4000000</v>
      </c>
      <c r="O320" s="62">
        <f t="shared" si="146"/>
        <v>200</v>
      </c>
    </row>
    <row r="321" spans="1:15" ht="45" x14ac:dyDescent="0.25">
      <c r="A321" s="29"/>
      <c r="B321" s="30"/>
      <c r="C321" s="57"/>
      <c r="D321" s="67">
        <v>61201</v>
      </c>
      <c r="E321" s="68" t="s">
        <v>267</v>
      </c>
      <c r="F321" s="33">
        <v>0</v>
      </c>
      <c r="G321" s="34">
        <v>2000000</v>
      </c>
      <c r="H321" s="35">
        <v>0</v>
      </c>
      <c r="I321" s="34">
        <v>0</v>
      </c>
      <c r="J321" s="36">
        <f>SUM(F321:I321)</f>
        <v>2000000</v>
      </c>
      <c r="K321" s="37">
        <v>6000000</v>
      </c>
      <c r="L321" s="35">
        <f>K321-F321</f>
        <v>6000000</v>
      </c>
      <c r="M321" s="38" t="e">
        <f t="shared" si="145"/>
        <v>#DIV/0!</v>
      </c>
      <c r="N321" s="38">
        <f>K321-J321</f>
        <v>4000000</v>
      </c>
      <c r="O321" s="34">
        <f t="shared" si="146"/>
        <v>200</v>
      </c>
    </row>
    <row r="322" spans="1:15" x14ac:dyDescent="0.25">
      <c r="A322" s="29"/>
      <c r="B322" s="48">
        <v>62000</v>
      </c>
      <c r="C322" s="49" t="s">
        <v>268</v>
      </c>
      <c r="D322" s="49"/>
      <c r="E322" s="50"/>
      <c r="F322" s="51">
        <f>SUM(F323)</f>
        <v>4000000</v>
      </c>
      <c r="G322" s="52">
        <f t="shared" ref="G322:N323" si="171">SUM(G323)</f>
        <v>5135824.7300000004</v>
      </c>
      <c r="H322" s="53">
        <f t="shared" si="171"/>
        <v>0</v>
      </c>
      <c r="I322" s="52">
        <f t="shared" si="171"/>
        <v>0</v>
      </c>
      <c r="J322" s="54">
        <f t="shared" si="171"/>
        <v>9135824.7300000004</v>
      </c>
      <c r="K322" s="55">
        <f t="shared" si="171"/>
        <v>1741200</v>
      </c>
      <c r="L322" s="53">
        <f t="shared" si="171"/>
        <v>-2258800</v>
      </c>
      <c r="M322" s="56">
        <f t="shared" si="145"/>
        <v>-56.47</v>
      </c>
      <c r="N322" s="56">
        <f t="shared" si="171"/>
        <v>-7394624.7300000004</v>
      </c>
      <c r="O322" s="52">
        <f t="shared" si="146"/>
        <v>-80.940965359347473</v>
      </c>
    </row>
    <row r="323" spans="1:15" x14ac:dyDescent="0.25">
      <c r="A323" s="29"/>
      <c r="B323" s="57"/>
      <c r="C323" s="58">
        <v>62900</v>
      </c>
      <c r="D323" s="59" t="s">
        <v>269</v>
      </c>
      <c r="E323" s="60"/>
      <c r="F323" s="61">
        <f>SUM(F324)</f>
        <v>4000000</v>
      </c>
      <c r="G323" s="62">
        <f t="shared" si="171"/>
        <v>5135824.7300000004</v>
      </c>
      <c r="H323" s="63">
        <f t="shared" si="171"/>
        <v>0</v>
      </c>
      <c r="I323" s="62">
        <f t="shared" si="171"/>
        <v>0</v>
      </c>
      <c r="J323" s="64">
        <f t="shared" si="171"/>
        <v>9135824.7300000004</v>
      </c>
      <c r="K323" s="65">
        <f t="shared" si="171"/>
        <v>1741200</v>
      </c>
      <c r="L323" s="63">
        <f t="shared" si="171"/>
        <v>-2258800</v>
      </c>
      <c r="M323" s="66">
        <f t="shared" si="145"/>
        <v>-56.47</v>
      </c>
      <c r="N323" s="66">
        <f t="shared" si="171"/>
        <v>-7394624.7300000004</v>
      </c>
      <c r="O323" s="62">
        <f t="shared" si="146"/>
        <v>-80.940965359347473</v>
      </c>
    </row>
    <row r="324" spans="1:15" ht="45" x14ac:dyDescent="0.25">
      <c r="A324" s="29"/>
      <c r="B324" s="30"/>
      <c r="C324" s="57"/>
      <c r="D324" s="67">
        <v>62901</v>
      </c>
      <c r="E324" s="68" t="s">
        <v>270</v>
      </c>
      <c r="F324" s="33">
        <v>4000000</v>
      </c>
      <c r="G324" s="34">
        <v>5135824.7300000004</v>
      </c>
      <c r="H324" s="35">
        <v>0</v>
      </c>
      <c r="I324" s="34">
        <v>0</v>
      </c>
      <c r="J324" s="36">
        <f>SUM(F324:I324)</f>
        <v>9135824.7300000004</v>
      </c>
      <c r="K324" s="37">
        <v>1741200</v>
      </c>
      <c r="L324" s="35">
        <f>K324-F324</f>
        <v>-2258800</v>
      </c>
      <c r="M324" s="38">
        <f t="shared" si="145"/>
        <v>-56.47</v>
      </c>
      <c r="N324" s="38">
        <f>K324-J324</f>
        <v>-7394624.7300000004</v>
      </c>
      <c r="O324" s="34">
        <f t="shared" si="146"/>
        <v>-80.940965359347473</v>
      </c>
    </row>
    <row r="325" spans="1:15" x14ac:dyDescent="0.25">
      <c r="A325" s="29"/>
      <c r="B325" s="30"/>
      <c r="C325" s="57"/>
      <c r="D325" s="67"/>
      <c r="E325" s="68"/>
      <c r="F325" s="33"/>
      <c r="G325" s="34"/>
      <c r="H325" s="35"/>
      <c r="I325" s="34"/>
      <c r="J325" s="36"/>
      <c r="K325" s="37"/>
      <c r="L325" s="35"/>
      <c r="M325" s="38"/>
      <c r="N325" s="38"/>
      <c r="O325" s="34"/>
    </row>
    <row r="326" spans="1:15" x14ac:dyDescent="0.25">
      <c r="A326" s="39">
        <v>70000</v>
      </c>
      <c r="B326" s="40" t="s">
        <v>271</v>
      </c>
      <c r="C326" s="40"/>
      <c r="D326" s="40"/>
      <c r="E326" s="41"/>
      <c r="F326" s="33">
        <f>SUM(F327)</f>
        <v>9000000</v>
      </c>
      <c r="G326" s="34">
        <f t="shared" ref="G326:K328" si="172">SUM(G327)</f>
        <v>0</v>
      </c>
      <c r="H326" s="35">
        <f t="shared" si="172"/>
        <v>0</v>
      </c>
      <c r="I326" s="34">
        <f t="shared" si="172"/>
        <v>0</v>
      </c>
      <c r="J326" s="36">
        <f t="shared" si="172"/>
        <v>9000000</v>
      </c>
      <c r="K326" s="37">
        <f t="shared" si="172"/>
        <v>13600000</v>
      </c>
      <c r="L326" s="35">
        <f>K326-F326</f>
        <v>4600000</v>
      </c>
      <c r="M326" s="38">
        <f t="shared" si="145"/>
        <v>51.111111111111114</v>
      </c>
      <c r="N326" s="38">
        <f>K326-J326</f>
        <v>4600000</v>
      </c>
      <c r="O326" s="34">
        <f t="shared" si="146"/>
        <v>51.111111111111114</v>
      </c>
    </row>
    <row r="327" spans="1:15" x14ac:dyDescent="0.25">
      <c r="A327" s="29"/>
      <c r="B327" s="48">
        <v>75000</v>
      </c>
      <c r="C327" s="49" t="s">
        <v>272</v>
      </c>
      <c r="D327" s="49"/>
      <c r="E327" s="50"/>
      <c r="F327" s="51">
        <f>SUM(F328)</f>
        <v>9000000</v>
      </c>
      <c r="G327" s="52">
        <f t="shared" si="172"/>
        <v>0</v>
      </c>
      <c r="H327" s="53">
        <f t="shared" si="172"/>
        <v>0</v>
      </c>
      <c r="I327" s="52">
        <f t="shared" si="172"/>
        <v>0</v>
      </c>
      <c r="J327" s="54">
        <f t="shared" si="172"/>
        <v>9000000</v>
      </c>
      <c r="K327" s="55">
        <f t="shared" si="172"/>
        <v>13600000</v>
      </c>
      <c r="L327" s="35">
        <f>K327-F327</f>
        <v>4600000</v>
      </c>
      <c r="M327" s="38">
        <f t="shared" si="145"/>
        <v>51.111111111111114</v>
      </c>
      <c r="N327" s="38">
        <f>K327-J327</f>
        <v>4600000</v>
      </c>
      <c r="O327" s="34">
        <f t="shared" si="146"/>
        <v>51.111111111111114</v>
      </c>
    </row>
    <row r="328" spans="1:15" x14ac:dyDescent="0.25">
      <c r="A328" s="29"/>
      <c r="B328" s="57"/>
      <c r="C328" s="58">
        <v>75300</v>
      </c>
      <c r="D328" s="59" t="s">
        <v>273</v>
      </c>
      <c r="E328" s="60"/>
      <c r="F328" s="61">
        <f>SUM(F329)</f>
        <v>9000000</v>
      </c>
      <c r="G328" s="62">
        <f t="shared" si="172"/>
        <v>0</v>
      </c>
      <c r="H328" s="63">
        <f t="shared" si="172"/>
        <v>0</v>
      </c>
      <c r="I328" s="62">
        <f t="shared" si="172"/>
        <v>0</v>
      </c>
      <c r="J328" s="64">
        <f t="shared" si="172"/>
        <v>9000000</v>
      </c>
      <c r="K328" s="65">
        <f t="shared" si="172"/>
        <v>13600000</v>
      </c>
      <c r="L328" s="35">
        <f>K328-F328</f>
        <v>4600000</v>
      </c>
      <c r="M328" s="38">
        <f t="shared" si="145"/>
        <v>51.111111111111114</v>
      </c>
      <c r="N328" s="38">
        <f>K328-J328</f>
        <v>4600000</v>
      </c>
      <c r="O328" s="34">
        <f t="shared" si="146"/>
        <v>51.111111111111114</v>
      </c>
    </row>
    <row r="329" spans="1:15" ht="30" x14ac:dyDescent="0.25">
      <c r="A329" s="29"/>
      <c r="B329" s="30"/>
      <c r="C329" s="57"/>
      <c r="D329" s="67">
        <v>75301</v>
      </c>
      <c r="E329" s="68" t="s">
        <v>274</v>
      </c>
      <c r="F329" s="33">
        <v>9000000</v>
      </c>
      <c r="G329" s="34">
        <v>0</v>
      </c>
      <c r="H329" s="35">
        <v>0</v>
      </c>
      <c r="I329" s="34">
        <v>0</v>
      </c>
      <c r="J329" s="36">
        <f>SUM(F329:I329)</f>
        <v>9000000</v>
      </c>
      <c r="K329" s="37">
        <v>13600000</v>
      </c>
      <c r="L329" s="35">
        <f>K329-F329</f>
        <v>4600000</v>
      </c>
      <c r="M329" s="38">
        <f t="shared" si="145"/>
        <v>51.111111111111114</v>
      </c>
      <c r="N329" s="38">
        <f>K329-J329</f>
        <v>4600000</v>
      </c>
      <c r="O329" s="34">
        <f t="shared" si="146"/>
        <v>51.111111111111114</v>
      </c>
    </row>
    <row r="330" spans="1:15" ht="15.75" thickBot="1" x14ac:dyDescent="0.3">
      <c r="A330" s="75"/>
      <c r="B330" s="76"/>
      <c r="C330" s="77"/>
      <c r="D330" s="78"/>
      <c r="E330" s="79"/>
      <c r="F330" s="80"/>
      <c r="G330" s="81"/>
      <c r="H330" s="82"/>
      <c r="I330" s="81"/>
      <c r="J330" s="83"/>
      <c r="K330" s="84"/>
      <c r="L330" s="82"/>
      <c r="M330" s="85"/>
      <c r="N330" s="85"/>
      <c r="O330" s="81"/>
    </row>
    <row r="331" spans="1:15" x14ac:dyDescent="0.25">
      <c r="A331" s="86"/>
      <c r="B331" s="86"/>
      <c r="C331" s="86"/>
      <c r="D331" s="86"/>
      <c r="E331" s="87"/>
      <c r="F331" s="86"/>
      <c r="G331" s="88"/>
      <c r="H331" s="88"/>
      <c r="I331" s="88"/>
      <c r="J331" s="88"/>
      <c r="K331" s="88"/>
      <c r="L331" s="88"/>
      <c r="M331" s="88"/>
      <c r="N331" s="88"/>
      <c r="O331" s="88"/>
    </row>
    <row r="332" spans="1:15" x14ac:dyDescent="0.25">
      <c r="A332" s="89"/>
      <c r="B332" s="89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</row>
    <row r="333" spans="1:15" x14ac:dyDescent="0.25">
      <c r="A333" s="89"/>
      <c r="B333" s="89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</row>
    <row r="334" spans="1:15" x14ac:dyDescent="0.25">
      <c r="A334" s="89"/>
      <c r="B334" s="89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</row>
    <row r="335" spans="1:15" x14ac:dyDescent="0.25">
      <c r="A335" s="89"/>
      <c r="B335" s="89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</row>
    <row r="336" spans="1:15" x14ac:dyDescent="0.25">
      <c r="A336" s="89"/>
      <c r="B336" s="89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</row>
    <row r="337" spans="1:15" x14ac:dyDescent="0.25">
      <c r="A337" s="89"/>
      <c r="B337" s="89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</row>
    <row r="338" spans="1:15" x14ac:dyDescent="0.25">
      <c r="A338" s="89"/>
      <c r="B338" s="89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</row>
    <row r="339" spans="1:15" x14ac:dyDescent="0.25">
      <c r="A339" s="89"/>
      <c r="B339" s="89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</row>
    <row r="340" spans="1:15" x14ac:dyDescent="0.25">
      <c r="A340" s="89"/>
      <c r="B340" s="89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</row>
    <row r="341" spans="1:15" x14ac:dyDescent="0.25">
      <c r="A341" s="89"/>
      <c r="B341" s="89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</row>
    <row r="342" spans="1:15" x14ac:dyDescent="0.25">
      <c r="A342" s="89"/>
      <c r="B342" s="89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</row>
    <row r="343" spans="1:15" x14ac:dyDescent="0.25">
      <c r="A343" s="89"/>
      <c r="B343" s="89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</row>
    <row r="344" spans="1:15" x14ac:dyDescent="0.25">
      <c r="A344" s="89"/>
      <c r="B344" s="89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</row>
    <row r="345" spans="1:15" x14ac:dyDescent="0.25">
      <c r="A345" s="89"/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</row>
    <row r="346" spans="1:15" x14ac:dyDescent="0.25">
      <c r="A346" s="89"/>
      <c r="B346" s="89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</row>
    <row r="347" spans="1:15" x14ac:dyDescent="0.25">
      <c r="A347" s="89"/>
      <c r="B347" s="89"/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</row>
    <row r="348" spans="1:15" x14ac:dyDescent="0.25">
      <c r="A348" s="89"/>
      <c r="B348" s="89"/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</row>
    <row r="349" spans="1:15" x14ac:dyDescent="0.25">
      <c r="A349" s="89"/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</row>
    <row r="350" spans="1:15" x14ac:dyDescent="0.25">
      <c r="A350" s="89"/>
      <c r="B350" s="89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</row>
    <row r="351" spans="1:15" x14ac:dyDescent="0.25">
      <c r="A351" s="89"/>
      <c r="B351" s="89"/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</row>
    <row r="352" spans="1:15" x14ac:dyDescent="0.25">
      <c r="A352" s="89"/>
      <c r="B352" s="89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</row>
    <row r="353" spans="1:15" x14ac:dyDescent="0.25">
      <c r="A353" s="89"/>
      <c r="B353" s="89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</row>
    <row r="354" spans="1:15" x14ac:dyDescent="0.25">
      <c r="A354" s="89"/>
      <c r="B354" s="89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</row>
    <row r="355" spans="1:15" x14ac:dyDescent="0.25">
      <c r="A355" s="89"/>
      <c r="B355" s="89"/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</row>
    <row r="356" spans="1:15" x14ac:dyDescent="0.25">
      <c r="A356" s="89"/>
      <c r="B356" s="89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</row>
    <row r="357" spans="1:15" x14ac:dyDescent="0.25">
      <c r="A357" s="89"/>
      <c r="B357" s="89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</row>
    <row r="358" spans="1:15" x14ac:dyDescent="0.25">
      <c r="A358" s="89"/>
      <c r="B358" s="89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</row>
    <row r="359" spans="1:15" x14ac:dyDescent="0.25">
      <c r="A359" s="89"/>
      <c r="B359" s="89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</row>
    <row r="360" spans="1:15" x14ac:dyDescent="0.25">
      <c r="A360" s="89"/>
      <c r="B360" s="89"/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</row>
    <row r="361" spans="1:15" x14ac:dyDescent="0.25">
      <c r="A361" s="89"/>
      <c r="B361" s="89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</row>
    <row r="362" spans="1:15" x14ac:dyDescent="0.25">
      <c r="A362" s="89"/>
      <c r="B362" s="89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</row>
    <row r="363" spans="1:15" x14ac:dyDescent="0.25">
      <c r="A363" s="89"/>
      <c r="B363" s="89"/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</row>
    <row r="364" spans="1:15" x14ac:dyDescent="0.25">
      <c r="A364" s="89"/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</row>
    <row r="365" spans="1:15" x14ac:dyDescent="0.25">
      <c r="A365" s="89"/>
      <c r="B365" s="89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</row>
    <row r="366" spans="1:15" x14ac:dyDescent="0.25">
      <c r="A366" s="89"/>
      <c r="B366" s="89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</row>
    <row r="367" spans="1:15" x14ac:dyDescent="0.25">
      <c r="A367" s="89"/>
      <c r="B367" s="89"/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</row>
    <row r="368" spans="1:15" x14ac:dyDescent="0.25">
      <c r="A368" s="89"/>
      <c r="B368" s="89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</row>
    <row r="369" spans="1:15" x14ac:dyDescent="0.25">
      <c r="A369" s="89"/>
      <c r="B369" s="89"/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</row>
    <row r="370" spans="1:15" x14ac:dyDescent="0.25">
      <c r="A370" s="89"/>
      <c r="B370" s="89"/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</row>
    <row r="371" spans="1:15" x14ac:dyDescent="0.25">
      <c r="A371" s="89"/>
      <c r="B371" s="89"/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</row>
    <row r="372" spans="1:15" x14ac:dyDescent="0.25">
      <c r="A372" s="89"/>
      <c r="B372" s="89"/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</row>
    <row r="373" spans="1:15" x14ac:dyDescent="0.25">
      <c r="A373" s="89"/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</row>
    <row r="374" spans="1:15" x14ac:dyDescent="0.25">
      <c r="A374" s="89"/>
      <c r="B374" s="89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</row>
    <row r="375" spans="1:15" x14ac:dyDescent="0.25">
      <c r="A375" s="89"/>
      <c r="B375" s="89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</row>
    <row r="376" spans="1:15" x14ac:dyDescent="0.25">
      <c r="A376" s="89"/>
      <c r="B376" s="89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</row>
    <row r="377" spans="1:15" x14ac:dyDescent="0.25">
      <c r="A377" s="89"/>
      <c r="B377" s="89"/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</row>
    <row r="378" spans="1:15" x14ac:dyDescent="0.25">
      <c r="A378" s="89"/>
      <c r="B378" s="89"/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</row>
    <row r="379" spans="1:15" x14ac:dyDescent="0.25">
      <c r="A379" s="89"/>
      <c r="B379" s="89"/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</row>
    <row r="380" spans="1:15" x14ac:dyDescent="0.25">
      <c r="A380" s="89"/>
      <c r="B380" s="89"/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</row>
    <row r="381" spans="1:15" x14ac:dyDescent="0.25">
      <c r="A381" s="89"/>
      <c r="B381" s="89"/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</row>
    <row r="382" spans="1:15" x14ac:dyDescent="0.25">
      <c r="A382" s="89"/>
      <c r="B382" s="89"/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</row>
    <row r="383" spans="1:15" x14ac:dyDescent="0.25">
      <c r="A383" s="89"/>
      <c r="B383" s="89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</row>
    <row r="384" spans="1:15" x14ac:dyDescent="0.25">
      <c r="A384" s="89"/>
      <c r="B384" s="89"/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</row>
    <row r="385" spans="1:15" x14ac:dyDescent="0.25">
      <c r="A385" s="89"/>
      <c r="B385" s="89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</row>
    <row r="386" spans="1:15" x14ac:dyDescent="0.25">
      <c r="A386" s="89"/>
      <c r="B386" s="89"/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</row>
    <row r="387" spans="1:15" x14ac:dyDescent="0.25">
      <c r="A387" s="89"/>
      <c r="B387" s="89"/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</row>
    <row r="388" spans="1:15" x14ac:dyDescent="0.25">
      <c r="A388" s="89"/>
      <c r="B388" s="89"/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</row>
    <row r="389" spans="1:15" x14ac:dyDescent="0.25">
      <c r="A389" s="89"/>
      <c r="B389" s="89"/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</row>
    <row r="390" spans="1:15" x14ac:dyDescent="0.25">
      <c r="A390" s="89"/>
      <c r="B390" s="89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</row>
    <row r="391" spans="1:15" x14ac:dyDescent="0.25">
      <c r="A391" s="89"/>
      <c r="B391" s="89"/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</row>
    <row r="392" spans="1:15" x14ac:dyDescent="0.25">
      <c r="A392" s="89"/>
      <c r="B392" s="89"/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</row>
    <row r="393" spans="1:15" x14ac:dyDescent="0.25">
      <c r="A393" s="89"/>
      <c r="B393" s="89"/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</row>
    <row r="394" spans="1:15" x14ac:dyDescent="0.25">
      <c r="A394" s="89"/>
      <c r="B394" s="89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</row>
    <row r="395" spans="1:15" x14ac:dyDescent="0.25">
      <c r="A395" s="89"/>
      <c r="B395" s="89"/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</row>
    <row r="396" spans="1:15" x14ac:dyDescent="0.25">
      <c r="A396" s="89"/>
      <c r="B396" s="89"/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</row>
    <row r="397" spans="1:15" x14ac:dyDescent="0.25">
      <c r="A397" s="89"/>
      <c r="B397" s="89"/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</row>
    <row r="398" spans="1:15" x14ac:dyDescent="0.25">
      <c r="A398" s="89"/>
      <c r="B398" s="89"/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</row>
  </sheetData>
  <mergeCells count="14">
    <mergeCell ref="H4:I5"/>
    <mergeCell ref="J4:J6"/>
    <mergeCell ref="C5:C6"/>
    <mergeCell ref="E5:E6"/>
    <mergeCell ref="A1:O2"/>
    <mergeCell ref="A3:A6"/>
    <mergeCell ref="B3:B6"/>
    <mergeCell ref="C3:E4"/>
    <mergeCell ref="F3:J3"/>
    <mergeCell ref="K3:K6"/>
    <mergeCell ref="L3:M5"/>
    <mergeCell ref="N3:O5"/>
    <mergeCell ref="F4:F6"/>
    <mergeCell ref="G4:G6"/>
  </mergeCells>
  <pageMargins left="0.51181102362204722" right="0.43307086614173229" top="1.299212598425197" bottom="0.43307086614173229" header="0.35433070866141736" footer="0.27559055118110237"/>
  <pageSetup scale="46" fitToHeight="0" orientation="portrait" r:id="rId1"/>
  <headerFooter>
    <oddHeader>&amp;L&amp;G&amp;C&amp;"-,Negrita"&amp;14
PODER JUDICIAL DEL ESTADO DE BAJA CALIFORNIA
&amp;"-,Negrita Cursiva"CONSEJO DE LA JUDICATURA&amp;"-,Normal"
Proyecto de Presupuesto 2024&amp;R&amp;G</oddHead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PJ_24_COMPARATIVOS_PRESUPUESTO</vt:lpstr>
      <vt:lpstr>PJ_24_COMPARATIVOS_PRESUPUESTO!Área_de_impresión</vt:lpstr>
      <vt:lpstr>PJ_24_COMPARATIVOS_PRESUPUESTO!Print_Titles</vt:lpstr>
      <vt:lpstr>PJ_24_COMPARATIVOS_PRESUPUESTO!Títulos_a_imprimir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cp:lastPrinted>2023-12-01T01:44:59Z</cp:lastPrinted>
  <dcterms:created xsi:type="dcterms:W3CDTF">2023-11-19T00:16:01Z</dcterms:created>
  <dcterms:modified xsi:type="dcterms:W3CDTF">2023-12-01T01:48:26Z</dcterms:modified>
</cp:coreProperties>
</file>